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_rels/sheet2.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tables/table1.xml" ContentType="application/vnd.openxmlformats-officedocument.spreadsheetml.table+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2" activeTab="3"/>
  </bookViews>
  <sheets>
    <sheet name="Plan2" sheetId="1" state="hidden" r:id="rId3"/>
    <sheet name="Plan3" sheetId="2" state="hidden" r:id="rId4"/>
    <sheet name="PLANILHA " sheetId="3" state="visible" r:id="rId5"/>
    <sheet name="Agente de Coleta - Diurno " sheetId="4" state="visible" r:id="rId6"/>
    <sheet name="Agente de Coleta - Noturno" sheetId="5" state="visible" r:id="rId7"/>
    <sheet name="Responsavel Tecnico" sheetId="6" state="visible" r:id="rId8"/>
    <sheet name="EPI's e Uniformes" sheetId="7" state="visible" r:id="rId9"/>
    <sheet name="Materiais " sheetId="8" state="visible" r:id="rId10"/>
    <sheet name="Equipamentos-Mater. Permane " sheetId="9" state="visible" r:id="rId11"/>
  </sheets>
  <definedNames>
    <definedName function="false" hidden="false" localSheetId="3" name="_xlnm.Print_Area" vbProcedure="false">'Agente de Coleta - Diurno '!$A$1:$E$112</definedName>
    <definedName function="false" hidden="false" localSheetId="3" name="_xlnm.Print_Titles" vbProcedure="false">'Agente de Coleta - Diurno '!$1:$1</definedName>
    <definedName function="false" hidden="false" localSheetId="4" name="_xlnm.Print_Area" vbProcedure="false">'Agente de Coleta - Noturno'!$A$1:$E$112</definedName>
    <definedName function="false" hidden="false" localSheetId="4" name="_xlnm.Print_Titles" vbProcedure="false">'Agente de Coleta - Noturno'!$1:$1</definedName>
    <definedName function="false" hidden="false" localSheetId="6" name="_xlnm.Print_Area" vbProcedure="false">'EPI''s e Uniformes'!$A$1:$H$16</definedName>
    <definedName function="false" hidden="false" localSheetId="8" name="_xlnm.Print_Area" vbProcedure="false">'Equipamentos-Mater. Permane '!$A$1:$H$18</definedName>
    <definedName function="false" hidden="false" localSheetId="7" name="_xlnm.Print_Area" vbProcedure="false">'Materiais '!$A$1:$I$15</definedName>
    <definedName function="false" hidden="false" localSheetId="2" name="_xlnm.Print_Area" vbProcedure="false">'PLANILHA '!$A$1:$K$22</definedName>
    <definedName function="false" hidden="false" localSheetId="5" name="_xlnm.Print_Area" vbProcedure="false">'Responsavel Tecnico'!$A$1:$E$119</definedName>
    <definedName function="false" hidden="false" localSheetId="5" name="_xlnm.Print_Titles" vbProcedure="false">'Responsavel Tecnico'!$1:$1</definedName>
    <definedName function="false" hidden="false" localSheetId="2" name="_xlnm.Print_Titles" vbProcedure="false">'planilha '!#ref!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<sst xmlns="http://schemas.openxmlformats.org/spreadsheetml/2006/main" count="823" uniqueCount="304">
  <si>
    <t xml:space="preserve">27/08/2012 - APLICABILIDADE DA LEI Nº 12.506, DE 11 DE OUTUBRO DE 2011</t>
  </si>
  <si>
    <t xml:space="preserve">AVISO PRÉVIO TRABALHADO</t>
  </si>
  <si>
    <t xml:space="preserve">COMUNICA</t>
  </si>
  <si>
    <t xml:space="preserve">Com a publicação da LEI 12.506/2011, ainda que esta não se manifeste sobre a redução da jornada e da proporcionalidade nos dias de falta ao trabalho no caso de aviso prévio trabalhado, poder-se-ia entender que o empregado teria direito à redução de 2 horas diárias, bem como poderia faltar ao trabalho o número de dias proporcionais ao tempo trabalhado.</t>
  </si>
  <si>
    <r>
      <rPr>
        <sz val="8"/>
        <color rgb="FF000000"/>
        <rFont val="Verdana"/>
        <family val="2"/>
        <charset val="1"/>
      </rPr>
      <t xml:space="preserve">ASSIM SENDO, COM A NOVA PREVISÃO LEGAL</t>
    </r>
    <r>
      <rPr>
        <b val="true"/>
        <sz val="8"/>
        <color rgb="FFFF0000"/>
        <rFont val="Verdana"/>
        <family val="2"/>
        <charset val="1"/>
      </rPr>
      <t xml:space="preserve">, HAVERÁ NECESSIDADE DE MODIFICAÇÃO NA METODOLOGIA ATÉ ENTÃO ADOTADA PARA PRORROGAÇÃO DOS CONTRATOS DE PRESTAÇÃO DE SERVIÇOS COM ALOCAÇÃO DE MÃO DE OBRA. NESSE CASO, O VALOR PREVISTO A TÍTULO DE AVISO PRÉVIO DEVERÁ CONSIDERAR 3 (TRÊS) DIAS PARA CADA ANO DE PRORROGAÇÃO, ATÉ O LIMITE DE 12 (DOZE) DIAS, PERFAZENDO UM TOTAL DE 42 (QUARENTA E DOIS) DIAS</t>
    </r>
    <r>
      <rPr>
        <sz val="8"/>
        <color rgb="FF000000"/>
        <rFont val="Verdana"/>
        <family val="2"/>
        <charset val="1"/>
      </rPr>
      <t xml:space="preserve">, VISTO QUE O INCISO II DO ART. 57 DA LEI N° 8.666, DE 21 DE JUNHO DE 1993, PERMITE QUE OS CONTRATOS DE PRESTAÇÃO DE SERVIÇOS CONTINUADOS SEJAM PRORROGADOS ATÉ UM LIMITE DE SESSENTA MESES, CASO OS PREÇOS E CONDIÇÕES SEJAM MAIS VANTAJOSOS PARA A ADMINISTRAÇÃO. DESSA FORMA, A METODOLOGIA REFLETIRÁ O PRAZO DE AVISO PRÉVIO QUE O EMPREGADO ACUMULA NO PRIMEIRO ANO E NOS SEGUINTES DO CONTRATO.</t>
    </r>
  </si>
  <si>
    <t xml:space="preserve">Aviso Prévio Trabalhado - Demissão Sem Justa Causa</t>
  </si>
  <si>
    <t xml:space="preserve">BRASÍLIA-DF, 15 DE AGOSTO DE 2012</t>
  </si>
  <si>
    <t xml:space="preserve">Tempo Trabalhado</t>
  </si>
  <si>
    <t xml:space="preserve">Dias de Aviso</t>
  </si>
  <si>
    <t xml:space="preserve">Faltas ao Trabalho</t>
  </si>
  <si>
    <t xml:space="preserve">SECRETARIA DE LOGÍSTICA E TECNOLOGIA DA INFORMAÇÃO – SLTI</t>
  </si>
  <si>
    <t xml:space="preserve">no final do aviso</t>
  </si>
  <si>
    <t xml:space="preserve">DEPARTAMENTO DE LOGÍSTICA E SERVIÇOS GERAIS – DLSG</t>
  </si>
  <si>
    <t xml:space="preserve">Até 1 ano</t>
  </si>
  <si>
    <t xml:space="preserve">COORDENAÇÃO-GERAL DE NORMAS – CGN</t>
  </si>
  <si>
    <t xml:space="preserve">Até 2 anos</t>
  </si>
  <si>
    <t xml:space="preserve">Até 3 anos</t>
  </si>
  <si>
    <t xml:space="preserve">Até 4 anos</t>
  </si>
  <si>
    <t xml:space="preserve">Até 5 anos</t>
  </si>
  <si>
    <t xml:space="preserve">Até 6 anos</t>
  </si>
  <si>
    <t xml:space="preserve">PRORROGAÇÃO EXECEPCIONAL (§ 4º DO ART. 57 DA LLC)</t>
  </si>
  <si>
    <t xml:space="preserve">Até 7 anos</t>
  </si>
  <si>
    <t xml:space="preserve">]</t>
  </si>
  <si>
    <t xml:space="preserve">Até 8 anos</t>
  </si>
  <si>
    <t xml:space="preserve">Até 9 anos</t>
  </si>
  <si>
    <t xml:space="preserve">Até 10 anos</t>
  </si>
  <si>
    <t xml:space="preserve">Até 11 anos</t>
  </si>
  <si>
    <t xml:space="preserve">Até 12 anos</t>
  </si>
  <si>
    <t xml:space="preserve">Até 13 anos</t>
  </si>
  <si>
    <t xml:space="preserve">Até 14 anos</t>
  </si>
  <si>
    <t xml:space="preserve">Até 15 anos</t>
  </si>
  <si>
    <t xml:space="preserve">Até 16 anos</t>
  </si>
  <si>
    <t xml:space="preserve">Até 17 anos</t>
  </si>
  <si>
    <t xml:space="preserve">Até 18 anos</t>
  </si>
  <si>
    <t xml:space="preserve">Até 19 anos</t>
  </si>
  <si>
    <t xml:space="preserve">Até 20 anos</t>
  </si>
  <si>
    <t xml:space="preserve">A partir de 20 anos</t>
  </si>
  <si>
    <t xml:space="preserve">VOLTAR PLANILHA PRINCIPAL</t>
  </si>
  <si>
    <r>
      <rPr>
        <b val="true"/>
        <sz val="14"/>
        <color rgb="FF000000"/>
        <rFont val="Calibri"/>
        <family val="2"/>
        <charset val="1"/>
      </rPr>
      <t xml:space="preserve">Nota:</t>
    </r>
    <r>
      <rPr>
        <sz val="14"/>
        <color rgb="FF000000"/>
        <rFont val="Calibri"/>
        <family val="2"/>
        <charset val="1"/>
      </rPr>
      <t xml:space="preserve"> Entretanto, a lei não especifica que deva aplicar esta proporcionalidade de acordo com o tempo de empresa, porquanto </t>
    </r>
    <r>
      <rPr>
        <b val="true"/>
        <u val="single"/>
        <sz val="14"/>
        <color rgb="FF000000"/>
        <rFont val="Calibri"/>
        <family val="2"/>
        <charset val="1"/>
      </rPr>
      <t xml:space="preserve">entendemos que a falta ao final do aviso ainda seja de 7 (sete) dias</t>
    </r>
    <r>
      <rPr>
        <sz val="14"/>
        <color rgb="FF000000"/>
        <rFont val="Calibri"/>
        <family val="2"/>
        <charset val="1"/>
      </rPr>
      <t xml:space="preserve">. Já em relação a redução de jornada, </t>
    </r>
    <r>
      <rPr>
        <b val="true"/>
        <u val="single"/>
        <sz val="14"/>
        <color rgb="FF000000"/>
        <rFont val="Calibri"/>
        <family val="2"/>
        <charset val="1"/>
      </rPr>
      <t xml:space="preserve">entendemos que deva ser de 2 horas independentemente do número de dias</t>
    </r>
    <r>
      <rPr>
        <sz val="14"/>
        <color rgb="FF000000"/>
        <rFont val="Calibri"/>
        <family val="2"/>
        <charset val="1"/>
      </rPr>
      <t xml:space="preserve"> de aviso trabalhado.</t>
    </r>
  </si>
  <si>
    <t xml:space="preserve">Exemplo</t>
  </si>
  <si>
    <t xml:space="preserve">Empregado (com um ano de emprego) recebeu a comunicação de desligamento em 01.07.2011, optou pela falta ao serviço durante os últimos 7 (sete) dias corridos. Neste caso, considerando o início da contagem dos 30 dias em 02.07.2011 (dia seguinte ao da comunicação), o término do aviso e consequentemente a baixa na CTPS foi em 31.07.2011, embora o mesmo só trabalhe até 24.07.2011.</t>
  </si>
  <si>
    <t xml:space="preserve">Neste caso, a data de pagamento das verbas rescisórias será o dia seguinte ao término do aviso, ou seja, 01.08.2011.</t>
  </si>
  <si>
    <t xml:space="preserve">FONTE: www.guiatrabalhista.com.br</t>
  </si>
  <si>
    <t xml:space="preserve">FALTAS LEGAIS</t>
  </si>
  <si>
    <t xml:space="preserve">Limite de Faltas</t>
  </si>
  <si>
    <t xml:space="preserve">Motivo</t>
  </si>
  <si>
    <t xml:space="preserve">Colunas1</t>
  </si>
  <si>
    <t xml:space="preserve">Colunas2</t>
  </si>
  <si>
    <t xml:space="preserve">até 2 dias consecutivos</t>
  </si>
  <si>
    <t xml:space="preserve">Falecimento de cônjuge, ascendente, descendente, irmão ou pessoa que, declarada em sua CTPS, viva sob sua dependência econômica.</t>
  </si>
  <si>
    <t xml:space="preserve">até 3 dias consecutivos</t>
  </si>
  <si>
    <t xml:space="preserve">Casamento</t>
  </si>
  <si>
    <t xml:space="preserve">5 dias, no decorrer da primeira semana</t>
  </si>
  <si>
    <t xml:space="preserve">Nascimento de Filho (Este inciso fica tacitamente revogado em virtude do inciso XIX do art. 7º da CF/88 que instituiu a Licença-Paternidade e pelo § 1º do Art. 10 da ADCT/88 que fixou o prazo para 5 (cinco) dias.)</t>
  </si>
  <si>
    <t xml:space="preserve">1 dia em cada 12 meses de trabalho</t>
  </si>
  <si>
    <t xml:space="preserve">Doação voluntária de sangue devidamente comprovada</t>
  </si>
  <si>
    <t xml:space="preserve">até 2 dias consecutivos ou não</t>
  </si>
  <si>
    <t xml:space="preserve">Alistamento eleitoral</t>
  </si>
  <si>
    <t xml:space="preserve">até 9 dias</t>
  </si>
  <si>
    <t xml:space="preserve">gala ou luto, em conseqüência de falecimento do cônjuge, do pai ou mãe, ou de filho de professor</t>
  </si>
  <si>
    <t xml:space="preserve">---</t>
  </si>
  <si>
    <t xml:space="preserve">Dias em que estiver comprovadamente realizando provas do exame vestibular em estabelecimento de ensino superior</t>
  </si>
  <si>
    <t xml:space="preserve">No período de tempo em que tiver de cumprir as exigências do Serviço Militar (art. 65 letra "c" da Lei nº 4375/64)</t>
  </si>
  <si>
    <t xml:space="preserve">Apresentar-se, anualmente, no local e data que forem fixados, para fins de exercício de apresentação das reservas ou cerimônia cívica do Dia do Reservista.</t>
  </si>
  <si>
    <t xml:space="preserve">Ausências decorrentes de exercícios ou manobras, pelo convocado matriculado em órgão de formação de reserva (art.60 § 4º da Lei º 4375/64)</t>
  </si>
  <si>
    <t xml:space="preserve">Ausência do empregado, justificada, a critério do empregador</t>
  </si>
  <si>
    <t xml:space="preserve">Paralisação dos serviços nos dias em que, por conveniência do empregador, não tenha havido trabalho.</t>
  </si>
  <si>
    <t xml:space="preserve">Falta ao serviço por acidente de trabalho</t>
  </si>
  <si>
    <t xml:space="preserve">2 semanas</t>
  </si>
  <si>
    <t xml:space="preserve">Aborto não criminoso, comprovado por atestado médico oficial</t>
  </si>
  <si>
    <t xml:space="preserve">até 15 dias</t>
  </si>
  <si>
    <t xml:space="preserve">Doença, devidamente comprovada por atestado médico (1)</t>
  </si>
  <si>
    <t xml:space="preserve">Comparecimento necessário, como parte, à Justiça do Trabalho</t>
  </si>
  <si>
    <t xml:space="preserve">Comparecimento para depor na Justiça, quando devidamente arrolado ou convocado como testemunha</t>
  </si>
  <si>
    <t xml:space="preserve">Comparecimento às sessões do júri, como jurado sorteado</t>
  </si>
  <si>
    <t xml:space="preserve">Ausências dos representantes dos trabalhadores no Conselho Curador do FGTS, decorrentes de atividades desse órgão</t>
  </si>
  <si>
    <t xml:space="preserve">Convocação para o serviço eleitoral</t>
  </si>
  <si>
    <t xml:space="preserve">PLANILHA DE CUSTO </t>
  </si>
  <si>
    <t xml:space="preserve">Assistência Médica Intensiva - AMI</t>
  </si>
  <si>
    <t xml:space="preserve">ITEM</t>
  </si>
  <si>
    <t xml:space="preserve">UNIDADE</t>
  </si>
  <si>
    <t xml:space="preserve">SUBGRUPO</t>
  </si>
  <si>
    <t xml:space="preserve">GRUPO</t>
  </si>
  <si>
    <t xml:space="preserve">QUANTIDADE
MENSAL</t>
  </si>
  <si>
    <t xml:space="preserve">QUANTIDADE
TOTAL
MENSAL</t>
  </si>
  <si>
    <t xml:space="preserve">QUANTIDADE
TOTAL
ANUAL</t>
  </si>
  <si>
    <t xml:space="preserve">VALOR
UNITÁRIO</t>
  </si>
  <si>
    <t xml:space="preserve">VALOR
MENSAL</t>
  </si>
  <si>
    <t xml:space="preserve">VALOR
ANUAL </t>
  </si>
  <si>
    <t xml:space="preserve">KG</t>
  </si>
  <si>
    <t xml:space="preserve">A</t>
  </si>
  <si>
    <t xml:space="preserve">A4</t>
  </si>
  <si>
    <t xml:space="preserve">B</t>
  </si>
  <si>
    <t xml:space="preserve">-</t>
  </si>
  <si>
    <t xml:space="preserve">E</t>
  </si>
  <si>
    <t xml:space="preserve">VALOR TOTAL :</t>
  </si>
  <si>
    <t xml:space="preserve">POSTOS DE SERVIÇO</t>
  </si>
  <si>
    <t xml:space="preserve">Item</t>
  </si>
  <si>
    <t xml:space="preserve">Dias de Funcionamento</t>
  </si>
  <si>
    <t xml:space="preserve">Horário</t>
  </si>
  <si>
    <t xml:space="preserve">Local</t>
  </si>
  <si>
    <t xml:space="preserve">Período</t>
  </si>
  <si>
    <t xml:space="preserve">Especificação</t>
  </si>
  <si>
    <t xml:space="preserve">Quantidades de Postos</t>
  </si>
  <si>
    <t xml:space="preserve"> Todos os Dias
</t>
  </si>
  <si>
    <t xml:space="preserve">07h às 19h</t>
  </si>
  <si>
    <t xml:space="preserve">AMI - UTI</t>
  </si>
  <si>
    <t xml:space="preserve">Diurno </t>
  </si>
  <si>
    <t xml:space="preserve">01 Funcionário por posto em escala de 12x36</t>
  </si>
  <si>
    <t xml:space="preserve">19h às 07h</t>
  </si>
  <si>
    <t xml:space="preserve">Noturno</t>
  </si>
  <si>
    <t xml:space="preserve">TOTAL DE POSTOS </t>
  </si>
  <si>
    <t xml:space="preserve">VALOR MENSAL DOS SERVIÇOS</t>
  </si>
  <si>
    <t xml:space="preserve">TIPO DE SERVIÇO </t>
  </si>
  <si>
    <t xml:space="preserve">VALOR POR EMPREGADO
</t>
  </si>
  <si>
    <t xml:space="preserve">QUANTIDADE DE EMPREGADO POR FUNÇÃO</t>
  </si>
  <si>
    <t xml:space="preserve">VALOR MENSAL</t>
  </si>
  <si>
    <t xml:space="preserve">VALOR ANUAL </t>
  </si>
  <si>
    <t xml:space="preserve">Agente de Coleta - Diurno </t>
  </si>
  <si>
    <t xml:space="preserve">Agente de Coleta - Noturno </t>
  </si>
  <si>
    <t xml:space="preserve">Responsavel Tecnico</t>
  </si>
  <si>
    <t xml:space="preserve">VALOR TOTAL</t>
  </si>
  <si>
    <t xml:space="preserve"> </t>
  </si>
  <si>
    <t xml:space="preserve">Data de apresentação da proposta (mês/ano)</t>
  </si>
  <si>
    <t xml:space="preserve">ESPECIFICAÇÃO</t>
  </si>
  <si>
    <t xml:space="preserve">Prestação de serviços de coleta interna e externa, recolhimento, transporte, tratamento e destinação final dos Resíduos de Serviços de Saúde – RSS (Grupos A, B e E).</t>
  </si>
  <si>
    <t xml:space="preserve">C</t>
  </si>
  <si>
    <t xml:space="preserve">Ano Acordo, Convenção ou Sentença Normativa em Dissídio Coletivo</t>
  </si>
  <si>
    <t xml:space="preserve">RO000003/2025</t>
  </si>
  <si>
    <r>
      <rPr>
        <sz val="11"/>
        <rFont val="Calibri"/>
        <family val="2"/>
        <charset val="1"/>
      </rPr>
      <t xml:space="preserve">N</t>
    </r>
    <r>
      <rPr>
        <strike val="true"/>
        <sz val="11"/>
        <rFont val="Calibri"/>
        <family val="2"/>
        <charset val="1"/>
      </rPr>
      <t xml:space="preserve">º</t>
    </r>
    <r>
      <rPr>
        <sz val="11"/>
        <rFont val="Calibri"/>
        <family val="2"/>
        <charset val="1"/>
      </rPr>
      <t xml:space="preserve"> de meses de execução contratual</t>
    </r>
  </si>
  <si>
    <t xml:space="preserve">Identificação do Serviço</t>
  </si>
  <si>
    <t xml:space="preserve">Anexo III-A – Mão-de-obra</t>
  </si>
  <si>
    <t xml:space="preserve">Mão-de-obra vinculada à execução contratual</t>
  </si>
  <si>
    <t xml:space="preserve">Dados complementares para composição dos custos referente à mão-de-obra</t>
  </si>
  <si>
    <t xml:space="preserve">Valor (R$)</t>
  </si>
  <si>
    <t xml:space="preserve">Tipo de serviço (mesmo serviço com características distintas)</t>
  </si>
  <si>
    <t xml:space="preserve">Serviços de coleta interna e externa, recolhimento, transporte, tratamento e destinação final dos Resíduos de Serviços de Saúde – RSS (Grupos A, B e E).</t>
  </si>
  <si>
    <t xml:space="preserve">Salário Normativo da Categoria Profissional</t>
  </si>
  <si>
    <t xml:space="preserve">Categoria profissional (vinculada à execução contratual)</t>
  </si>
  <si>
    <t xml:space="preserve">Agente de Coleta de Resíduo Hospitalar - Diurno </t>
  </si>
  <si>
    <t xml:space="preserve">Data base da categoria (dia/mês/ano)</t>
  </si>
  <si>
    <t xml:space="preserve">MÓDULO 1 : COMPOSIÇÃO DA REMUNERAÇÃO</t>
  </si>
  <si>
    <t xml:space="preserve">Composição da Remuneração</t>
  </si>
  <si>
    <t xml:space="preserve">Salário</t>
  </si>
  <si>
    <t xml:space="preserve">Adicional de Periculosidade</t>
  </si>
  <si>
    <t xml:space="preserve">30% sobre o salário</t>
  </si>
  <si>
    <t xml:space="preserve">Adicional de Insalubridade</t>
  </si>
  <si>
    <t xml:space="preserve">40% * 1.621,00</t>
  </si>
  <si>
    <t xml:space="preserve">D</t>
  </si>
  <si>
    <t xml:space="preserve">Adicional Noturno</t>
  </si>
  <si>
    <t xml:space="preserve">20% sobre  a hora diurna</t>
  </si>
  <si>
    <t xml:space="preserve">Adicional de Hora Noturna Reduzida</t>
  </si>
  <si>
    <t xml:space="preserve">H. Extra (+50%) ou H. Normal + 20% de adiconal</t>
  </si>
  <si>
    <t xml:space="preserve">F</t>
  </si>
  <si>
    <t xml:space="preserve">INTERVALO INTRAJORNADA</t>
  </si>
  <si>
    <t xml:space="preserve">G</t>
  </si>
  <si>
    <t xml:space="preserve">DSR INTRAJORNADA</t>
  </si>
  <si>
    <t xml:space="preserve">TOTAL DO MÓDULO 1</t>
  </si>
  <si>
    <t xml:space="preserve"> MÓDULO 2: BENEFÍCIOS MENSAIS E DIÁRIOS</t>
  </si>
  <si>
    <t xml:space="preserve">DÉCIMO TERCEIRO SALÁRIO, FÉRIAS E ADICIONAL DE FÉRIAS</t>
  </si>
  <si>
    <t xml:space="preserve">BASE DE CÁLCULO</t>
  </si>
  <si>
    <t xml:space="preserve">13 º Salário</t>
  </si>
  <si>
    <t xml:space="preserve">Férias e Adicional de Férias </t>
  </si>
  <si>
    <t xml:space="preserve">TOTAL</t>
  </si>
  <si>
    <t xml:space="preserve">Base de cálculo: De acordo com a instrução normativa nº 05/2017 anexo VII nota 3, a base de cálculo neste módulo deverá ser a soma: MÓDULO 1 + SUBMÓDULO 2.1. </t>
  </si>
  <si>
    <t xml:space="preserve">2.1</t>
  </si>
  <si>
    <t xml:space="preserve">Encargos previdenciários e FGTS</t>
  </si>
  <si>
    <r>
      <rPr>
        <b val="true"/>
        <sz val="11"/>
        <rFont val="Calibri"/>
        <family val="2"/>
        <charset val="1"/>
      </rPr>
      <t xml:space="preserve">INSS</t>
    </r>
    <r>
      <rPr>
        <sz val="11"/>
        <rFont val="Calibri"/>
        <family val="2"/>
        <charset val="1"/>
      </rPr>
      <t xml:space="preserve"> (20%)</t>
    </r>
  </si>
  <si>
    <r>
      <rPr>
        <b val="true"/>
        <sz val="11"/>
        <rFont val="Calibri"/>
        <family val="2"/>
        <charset val="1"/>
      </rPr>
      <t xml:space="preserve">SALÁRIO EDUCAÇÃO</t>
    </r>
    <r>
      <rPr>
        <sz val="11"/>
        <rFont val="Calibri"/>
        <family val="2"/>
        <charset val="1"/>
      </rPr>
      <t xml:space="preserve"> (2,5%)</t>
    </r>
  </si>
  <si>
    <r>
      <rPr>
        <b val="true"/>
        <sz val="11"/>
        <rFont val="Calibri"/>
        <family val="2"/>
        <charset val="1"/>
      </rPr>
      <t xml:space="preserve">RAT X SAT (Conforme GFIP)</t>
    </r>
    <r>
      <rPr>
        <sz val="11"/>
        <rFont val="Calibri"/>
        <family val="2"/>
        <charset val="1"/>
      </rPr>
      <t xml:space="preserve"> (Riscos Ambientais do Trabalho) (Sat/Inss(médio)) (Riscos: Leve 1,0%, Médio 2,0%, Grave 3,0% - veja Decreto 3048/99 - Anexo V (CNAE de 1% a 3% FAP de 0,5 a 2,0)</t>
    </r>
  </si>
  <si>
    <r>
      <rPr>
        <b val="true"/>
        <sz val="11"/>
        <rFont val="Calibri"/>
        <family val="2"/>
        <charset val="1"/>
      </rPr>
      <t xml:space="preserve">SESI OU SESC</t>
    </r>
    <r>
      <rPr>
        <sz val="11"/>
        <rFont val="Calibri"/>
        <family val="2"/>
        <charset val="1"/>
      </rPr>
      <t xml:space="preserve"> (1,5%)</t>
    </r>
  </si>
  <si>
    <r>
      <rPr>
        <b val="true"/>
        <sz val="11"/>
        <rFont val="Calibri"/>
        <family val="2"/>
        <charset val="1"/>
      </rPr>
      <t xml:space="preserve">SENAI OU SENAC</t>
    </r>
    <r>
      <rPr>
        <sz val="11"/>
        <rFont val="Calibri"/>
        <family val="2"/>
        <charset val="1"/>
      </rPr>
      <t xml:space="preserve"> (1,0%)</t>
    </r>
  </si>
  <si>
    <t xml:space="preserve">SEBRAE</t>
  </si>
  <si>
    <r>
      <rPr>
        <b val="true"/>
        <sz val="11"/>
        <rFont val="Calibri"/>
        <family val="2"/>
        <charset val="1"/>
      </rPr>
      <t xml:space="preserve">INCRA </t>
    </r>
    <r>
      <rPr>
        <sz val="11"/>
        <rFont val="Calibri"/>
        <family val="2"/>
        <charset val="1"/>
      </rPr>
      <t xml:space="preserve">(0,20% ou  2,7%) - IN nº971, MPS/SRP/2009, Anexo I e II ver código da Tabela</t>
    </r>
  </si>
  <si>
    <t xml:space="preserve">H</t>
  </si>
  <si>
    <t xml:space="preserve">FGTS (8,0%) </t>
  </si>
  <si>
    <t xml:space="preserve">Submódulo 2.3 – Beneficios Mensais</t>
  </si>
  <si>
    <t xml:space="preserve">2.3</t>
  </si>
  <si>
    <t xml:space="preserve">BENEFÍCIOS MENSAIS E DIÁRIOS </t>
  </si>
  <si>
    <t xml:space="preserve">Transporte</t>
  </si>
  <si>
    <t xml:space="preserve">Auxílio alimentação </t>
  </si>
  <si>
    <t xml:space="preserve">Assistência médica e familiar </t>
  </si>
  <si>
    <t xml:space="preserve">Auxílio creche </t>
  </si>
  <si>
    <t xml:space="preserve">1.974,30*50%*0,0199*2/12</t>
  </si>
  <si>
    <t xml:space="preserve">Seguro de vida </t>
  </si>
  <si>
    <t xml:space="preserve">TOTAL DE BENEFÍCIOS MENSAIS E DIÁRIOS</t>
  </si>
  <si>
    <t xml:space="preserve">Quadro resumo dos beneficios</t>
  </si>
  <si>
    <t xml:space="preserve">13º Salário, Férias e Adicional de Férias</t>
  </si>
  <si>
    <t xml:space="preserve">2.2</t>
  </si>
  <si>
    <t xml:space="preserve">GPS, FGTS e outras contribuições</t>
  </si>
  <si>
    <t xml:space="preserve">Beneficios diários e mensais</t>
  </si>
  <si>
    <t xml:space="preserve">TOTAL DO MÓDULO 2</t>
  </si>
  <si>
    <t xml:space="preserve">MÓDULO 3 - PROVISÃO PARA RESCISÃO</t>
  </si>
  <si>
    <t xml:space="preserve">3.0</t>
  </si>
  <si>
    <t xml:space="preserve">Provisão para Rescisão</t>
  </si>
  <si>
    <t xml:space="preserve">Aviso prévio indenizado</t>
  </si>
  <si>
    <t xml:space="preserve">Incidência do FGTS sobre aviso prévio indenizado (8%)</t>
  </si>
  <si>
    <t xml:space="preserve">Aviso prévio trabalhado</t>
  </si>
  <si>
    <t xml:space="preserve">Incidência do submódulo 2.2 sobre aviso prévio trabalhado (36,80% sobre o valor do Aviso Prévio Trabalhado)</t>
  </si>
  <si>
    <t xml:space="preserve">Multa sobre FGTS e Contribuição Social sobre o Aviso Prévio Indenizado e sobre o Aviso Prévio Trabalhado. (Alterado Conf. Lei nº 13.932/2019)</t>
  </si>
  <si>
    <t xml:space="preserve">TOTAL DO MÓDULO 3</t>
  </si>
  <si>
    <t xml:space="preserve">MÓDULO 4 – CUSTO DE REPOSIÇÃO DO PROFISSIONAL AUSENTE</t>
  </si>
  <si>
    <t xml:space="preserve">4.1</t>
  </si>
  <si>
    <t xml:space="preserve">Submódulo 4.1 - Ausências Legais</t>
  </si>
  <si>
    <t xml:space="preserve">Substituto na Cobertura de Férias (1/12 avos)</t>
  </si>
  <si>
    <t xml:space="preserve">Substituto na Cobertura de Ausências Legais (por doença)</t>
  </si>
  <si>
    <t xml:space="preserve">Substituto na Cobertura de Licença Maternidade</t>
  </si>
  <si>
    <t xml:space="preserve">Substituto na Cobertura de Licença Paternidade</t>
  </si>
  <si>
    <t xml:space="preserve">Substituto na Cobertura de Ausências Legais (faltas legais)</t>
  </si>
  <si>
    <t xml:space="preserve">Substituto na Cobertura Por Acidente de Trabalho</t>
  </si>
  <si>
    <t xml:space="preserve">Outros  (Especificar)</t>
  </si>
  <si>
    <t xml:space="preserve">TOTAL DO SUBMÓDULO 4.1</t>
  </si>
  <si>
    <t xml:space="preserve">Submódulo 4.2 - Intrajornada</t>
  </si>
  <si>
    <t xml:space="preserve">Intervalo para Repouso ou Alimentação</t>
  </si>
  <si>
    <t xml:space="preserve">TOTAL DO SUBMÓDULO 4.2</t>
  </si>
  <si>
    <t xml:space="preserve"> QUADRO-RESUMO DO MÓDULO 4 - CUSTO DE REPOSIÇÃO DO PROFISSIONAL AUSENTE</t>
  </si>
  <si>
    <t xml:space="preserve">Módulo 4 – Encargos sociais e trabalhistas</t>
  </si>
  <si>
    <t xml:space="preserve">4.2</t>
  </si>
  <si>
    <t xml:space="preserve">TOTAL DO MÓDULO 4</t>
  </si>
  <si>
    <t xml:space="preserve">MÓDULO 5 - INSUMOS DIVERSOS</t>
  </si>
  <si>
    <t xml:space="preserve">Insumos Diversos</t>
  </si>
  <si>
    <t xml:space="preserve">Uniformes e EPIs</t>
  </si>
  <si>
    <t xml:space="preserve">Materiais</t>
  </si>
  <si>
    <t xml:space="preserve">Equipamentos</t>
  </si>
  <si>
    <t xml:space="preserve">Outros</t>
  </si>
  <si>
    <t xml:space="preserve">TOTAL DO MÓDULO 5</t>
  </si>
  <si>
    <t xml:space="preserve">(M-T)      CUSTO TOTAL DA PLANILHA PARA EFEITO DE CÁLCULO DO MÓDULO 5 (M1+M2+M3+M4+M5)</t>
  </si>
  <si>
    <t xml:space="preserve">MÓDULO 6 – CUSTOS INDIRETOS, TRIBUTOS E LUCRO </t>
  </si>
  <si>
    <t xml:space="preserve">Custos Indiretos, Tributos e Lucro</t>
  </si>
  <si>
    <t xml:space="preserve">Custos Indiretos</t>
  </si>
  <si>
    <t xml:space="preserve">Lucro (MT + M5.A)</t>
  </si>
  <si>
    <t xml:space="preserve">Subtotal  para   efeito  de  cálculo  dos Tributos  (MT + MA + MB) FATURAMENTO [(100-8,65)/100]</t>
  </si>
  <si>
    <t xml:space="preserve">Tributos</t>
  </si>
  <si>
    <t xml:space="preserve">C.1</t>
  </si>
  <si>
    <t xml:space="preserve">Tributos federais </t>
  </si>
  <si>
    <t xml:space="preserve">C.1.1</t>
  </si>
  <si>
    <t xml:space="preserve">PIS </t>
  </si>
  <si>
    <t xml:space="preserve">C.1.2</t>
  </si>
  <si>
    <t xml:space="preserve">COFINS</t>
  </si>
  <si>
    <t xml:space="preserve">C.2</t>
  </si>
  <si>
    <t xml:space="preserve">Tributos municipais (ISS/ISSQN)</t>
  </si>
  <si>
    <t xml:space="preserve">TOTAL DOS TRIBUTOS</t>
  </si>
  <si>
    <t xml:space="preserve">TOTAL DOS CUSTOS INDIRETOS, TRIBUTOS E LUCRO</t>
  </si>
  <si>
    <t xml:space="preserve">Mão-de-obra vinculada à execução contratual (valor por empregado)</t>
  </si>
  <si>
    <t xml:space="preserve">Módulo 1 – Composição da Remuneração</t>
  </si>
  <si>
    <t xml:space="preserve">Módulo 2 – Encargos e Benefícios Anuais, Mensais e Diários</t>
  </si>
  <si>
    <t xml:space="preserve">Módulo 3 – Provisão para Rescisão</t>
  </si>
  <si>
    <t xml:space="preserve">Módulo 4 – Custo de Reposição do Profissional Ausente</t>
  </si>
  <si>
    <t xml:space="preserve">Módulo 5 – Insumos Diversos</t>
  </si>
  <si>
    <t xml:space="preserve">Subtotal (A+B+C+D+E)</t>
  </si>
  <si>
    <t xml:space="preserve">Módulo 6 – Custos indiretos, tributos e lucro</t>
  </si>
  <si>
    <t xml:space="preserve">VALOR TOTAL POR EMPREGADO</t>
  </si>
  <si>
    <t xml:space="preserve">Agente de Coleta de Resíduo Hospitalar - Noturno</t>
  </si>
  <si>
    <t xml:space="preserve">INFORMAÇÃO: </t>
  </si>
  <si>
    <t xml:space="preserve">Informo que os dados utilizados para calcular a estimativa do "Salário Normativo da Categoria Profissional" para o respectivo objeto foram obtidos do Processo 0036.001738/2023-81, especificamente na Proposta - Empresa AR PURO AMBIENTAL AJUSTADA (0040576714).Esse procedimento foi adotado devido à ausência de acordo, convenção ou sentença normativa em dissídio coletivo para a categoria em questão.</t>
  </si>
  <si>
    <t xml:space="preserve">UNIFORMES E EPI (POR FUNCIONÁRIO)</t>
  </si>
  <si>
    <t xml:space="preserve">Ordem</t>
  </si>
  <si>
    <t xml:space="preserve">Uniformes</t>
  </si>
  <si>
    <t xml:space="preserve">Periodicidade </t>
  </si>
  <si>
    <t xml:space="preserve">Quantidade</t>
  </si>
  <si>
    <t xml:space="preserve">Valor Unitário</t>
  </si>
  <si>
    <t xml:space="preserve">Valor Total Anual</t>
  </si>
  <si>
    <t xml:space="preserve">Valor Mensal</t>
  </si>
  <si>
    <t xml:space="preserve"> Calça</t>
  </si>
  <si>
    <t xml:space="preserve">6 meses</t>
  </si>
  <si>
    <t xml:space="preserve">Camisa</t>
  </si>
  <si>
    <t xml:space="preserve">Crachá</t>
  </si>
  <si>
    <t xml:space="preserve">Par de calçados</t>
  </si>
  <si>
    <t xml:space="preserve">TOTAL MENSAL POR FUNCIONÁRIO</t>
  </si>
  <si>
    <r>
      <rPr>
        <sz val="11"/>
        <color theme="1"/>
        <rFont val="Calibri"/>
        <family val="2"/>
        <charset val="1"/>
      </rPr>
      <t xml:space="preserve">Devido à fase de elaboração do Termo de Referência, ainda não foi possível definir as especificações ou quantidades dos uniformes necessários. Para contornar essa lacuna e agilizar o processo, o departamento encarregado de criar planilhas decidiu recorrer à Cláusula Trigésima da Convenção Coletiva de Trabalho RO000094/2024, estipulada pelo Sindicato das Empresas de Asseio, Conservação, Limpeza Pública e Locação de Mão-de-Obra do Estado de Rondônia.
De acordo com essa cláusula, as empresas são obrigadas a fornecer uniformes completos aos seus funcionários. </t>
    </r>
    <r>
      <rPr>
        <b val="true"/>
        <sz val="11"/>
        <color theme="1"/>
        <rFont val="Calibri"/>
        <family val="2"/>
        <charset val="1"/>
      </rPr>
      <t xml:space="preserve">Um uniforme completo consiste, no mínimo, no mínimo 02 calças, 02 Camisas, 01 crachá e 01 Par de calçados, devendo ser substituído a cada seis meses.</t>
    </r>
    <r>
      <rPr>
        <sz val="11"/>
        <color theme="1"/>
        <rFont val="Calibri"/>
        <family val="2"/>
        <charset val="1"/>
      </rPr>
      <t xml:space="preserve"> Além disso, as empresas devem fornecer os equipamentos de proteção individual e coletiva necessários conforme as normas regulamentadoras.
</t>
    </r>
  </si>
  <si>
    <t xml:space="preserve">MATERIAIS</t>
  </si>
  <si>
    <t xml:space="preserve">Consumo Mensal</t>
  </si>
  <si>
    <t xml:space="preserve">Descrição</t>
  </si>
  <si>
    <t xml:space="preserve">Periodicidade</t>
  </si>
  <si>
    <t xml:space="preserve">Unidade</t>
  </si>
  <si>
    <t xml:space="preserve">Quantidade Mensal</t>
  </si>
  <si>
    <t xml:space="preserve">Quantidade Anual</t>
  </si>
  <si>
    <t xml:space="preserve">Valor Total Mensal</t>
  </si>
  <si>
    <t xml:space="preserve">Saco branco 30 litros para Coleta de Resíduo Infectante</t>
  </si>
  <si>
    <t xml:space="preserve">Mensal</t>
  </si>
  <si>
    <t xml:space="preserve">Und.</t>
  </si>
  <si>
    <t xml:space="preserve">Saco branco 100 litros para Coleta de Resíduo Infectante</t>
  </si>
  <si>
    <t xml:space="preserve">Caixa de perfuro cortante: fabricada de acordo com as normas da ABNT NBR 13853, fornecendo proteção contra perfurações e vazamentos. Deverá ser composta por elementos que garantam a montagem correta e segura, proporcionando o eficiente descarte do recipiente.Características:-Caixa externa e bandeja em papelão ondulado,- Cinta interna e fundo em papel rígido,- Saco plástico impermeável,- Alça dupla e lacre de segurança para garantir fechamento e transporte seguro da caixa.</t>
  </si>
  <si>
    <t xml:space="preserve">Hipoclorito de Sódio</t>
  </si>
  <si>
    <t xml:space="preserve">Litros</t>
  </si>
  <si>
    <t xml:space="preserve">Álcool Gel 70%</t>
  </si>
  <si>
    <t xml:space="preserve">Detergente líquido</t>
  </si>
  <si>
    <t xml:space="preserve">TOTAL MENSAL POR SERVENTE</t>
  </si>
  <si>
    <t xml:space="preserve">INFORMAÇÃO :</t>
  </si>
  <si>
    <t xml:space="preserve">Saco branco 30 litros - O valor cotado para o referido item foi R$ 23,75, todavia, o valor corresponde ao pacote com 100 unidades, sendo assim, devido o fato de o TR solicitar em unidade, o valor unitário corresponde a R$23,75/100 = 0,24.</t>
  </si>
  <si>
    <t xml:space="preserve">Saco branco 100 litros - O valor cotado para o referido item foi R$37,05, todavia, o valor corresponde a pacote com 100 unidades, sendo assim, devido o fato de o TR solicitar em unidade, o valor unitário corresponde a R$37,05/100 = 0,37.</t>
  </si>
  <si>
    <t xml:space="preserve">Detergente líquido - O valor cotado para o referido item foi R$15,00, todavia, o valor corresponde ao galão de 5L , sendo assim, devido o fato de o TR solicitar em embalagem de 1L, o valor unitário corresponde a R$15,00/5 = 3,00.</t>
  </si>
  <si>
    <t xml:space="preserve">Material Permanente </t>
  </si>
  <si>
    <t xml:space="preserve">Vida Útil (Meses)</t>
  </si>
  <si>
    <t xml:space="preserve">Lixeira ixeira branca, tamanho de 30 cm altura e Diâmetros: 25 x 25 cm, capacidade de 30 litros - para coleta resíduo infectante. O formato pode ser retangular ou redondo, articulada com pedal e “suportes de recipientes”. O material de fabricação deve ser plástico rígido polipropileno, nos moldes das Legislações Sanitárias/ ANVISA – MS, considerado de boa resistência para suportar tombamento e dificultar rachaduras, em aço galvanizado (que não adquiram ferrugens e não descasquem). A superfície interna deve ser lisa e os cantos arredondados para facilitar a higienização. As tampas e os cestos devem conter símbolos indicativos do tipo de infectante. Lembrando que caso os recipientes sejam danificados no prazo vigente do contrato, eles deverão ser substituídos imediatamente.</t>
  </si>
  <si>
    <t xml:space="preserve">UND</t>
  </si>
  <si>
    <t xml:space="preserve">Lixeira branca, capacidade de 100 litros - para coleta Resíduo Infectante. O formato pode ser retangular ou redondo, articulada com pedal e suportes de recipientes. O material de fabricação deve ser plástico rígido Polipropileno, nos moldes das Legislações Sanitárias/ ANVISA – MS, considerado de boa resistência para suportar tombamento e dificultar rachaduras, em aço galvanizado (que não adquiram ferrugens e não descasquem). A superfície interna deve ser lisa e os cantos arredondados para facilitar a higienização. As tampas e os cestos devem conter símbolos indicativos do tipo de infectante. Lembrando que caso os recipientes sejam danificados no prazo vigente do contrato, eles deverão ser substituídos imediatamente. Esses recipientes são apropriados para expurgo.</t>
  </si>
  <si>
    <t xml:space="preserve">Contêiner para transporte interno, capacidade de 240 litros, fabricado em polietileno, com tampas e rodas resistentes a soluções ácidas ou alcalinas, aos fungos e bactérias, podendo ser lavados com detergentes industriais e ou usados de forma doméstica. Deve ter ausência total de reentrâncias. Possuir pedal para abertura da tampa, evitando contato com o lixo, material de aço-carbono antiferrugem.</t>
  </si>
  <si>
    <t xml:space="preserve">Contêiner para abrigo externo de 400 litros para os Grupos “E” - fabricado em polietileno, com tampas e rodas resistentes a soluções ácidas ou alcalinas, aos fungos e bactérias, podendo ser lavados com detergentes industriais e ou usados de forma doméstica. Deve ter ausência total de reentrâncias. Possuir pedal para abertura da tampa, evitando contato com o lixo, material de aço-carbono antiferrugem. Lembrando que os recipientes com mais de 400 litros devem possuir válvula de dreno no fundo.Cores: azul, branco, cinza, laranja, marrom, preto, verde, vermelho e amarelo, em conformidade com a Resolução Conama 275.</t>
  </si>
  <si>
    <t xml:space="preserve">Balança digital grande até 300kg.Obs: que emita ticket com informação sobre data, peso e hora.</t>
  </si>
  <si>
    <t xml:space="preserve">Como não há uma definição específica da vida útil em meses, foi adotada a vida útil dos materiais permanentes e equipamentos conforme estabelecido no Despacho 0035154856.
</t>
  </si>
  <si>
    <t xml:space="preserve">Veículo Furgão</t>
  </si>
  <si>
    <t xml:space="preserve">Und</t>
  </si>
  <si>
    <r>
      <rPr>
        <sz val="11"/>
        <color theme="1"/>
        <rFont val="Calibri"/>
        <family val="2"/>
        <charset val="1"/>
      </rPr>
      <t xml:space="preserve">O Termo de Referência, no item 19.4 – Infraestrutura e Equipamentos, estabelece que a empresa contratada deve possuir infraestrutura adequada, incluindo veículos, equipamentos de coleta e tratamento, além de instalações para processamento temporário e destinação final dos resíduos.
Diante disso, ficou definido que o veículo furgão será cotado por lote. A unidade em questão faz parte do Lote I, composto por três unidades: Hospital Pronto Socorro João Paulo II (JPII), Assistência Médica Intensiva (AMI) e Hospital de Retaguarda de Rondônia (HRRO).
</t>
    </r>
    <r>
      <rPr>
        <sz val="11"/>
        <color rgb="FF000000"/>
        <rFont val="Calibri"/>
        <family val="2"/>
        <charset val="1"/>
      </rPr>
      <t xml:space="preserve">O valor total do veículo, de R$ 289.990,00, será dividido igualmente entre essas unidades, resultando em um custo de R$96.663,33 para cada uma.</t>
    </r>
  </si>
</sst>
</file>

<file path=xl/styles.xml><?xml version="1.0" encoding="utf-8"?>
<styleSheet xmlns="http://schemas.openxmlformats.org/spreadsheetml/2006/main">
  <numFmts count="13">
    <numFmt numFmtId="164" formatCode="General"/>
    <numFmt numFmtId="165" formatCode="_-&quot;R$&quot;* #,##0.00_-;&quot;-R$&quot;* #,##0.00_-;_-&quot;R$&quot;* \-??_-;_-@_-"/>
    <numFmt numFmtId="166" formatCode="_-&quot;R$ &quot;* #,##0.00_-;&quot;-R$ &quot;* #,##0.00_-;_-&quot;R$ &quot;* \-??_-;_-@_-"/>
    <numFmt numFmtId="167" formatCode="_-* #,##0.00_-;\-* #,##0.00_-;_-* \-??_-;_-@_-"/>
    <numFmt numFmtId="168" formatCode="0.00"/>
    <numFmt numFmtId="169" formatCode="&quot;R$ &quot;#,##0.00"/>
    <numFmt numFmtId="170" formatCode="00"/>
    <numFmt numFmtId="171" formatCode="0%"/>
    <numFmt numFmtId="172" formatCode="0.000%"/>
    <numFmt numFmtId="173" formatCode="#,##0.00"/>
    <numFmt numFmtId="174" formatCode="d/m/yyyy"/>
    <numFmt numFmtId="175" formatCode="0.00%"/>
    <numFmt numFmtId="176" formatCode="0"/>
  </numFmts>
  <fonts count="35">
    <font>
      <sz val="11"/>
      <color theme="1"/>
      <name val="Calibri"/>
      <family val="2"/>
      <charset val="1"/>
    </font>
    <font>
      <sz val="10"/>
      <name val="Arial"/>
      <family val="0"/>
    </font>
    <font>
      <sz val="10"/>
      <name val="Arial"/>
      <family val="0"/>
    </font>
    <font>
      <sz val="10"/>
      <name val="Arial"/>
      <family val="0"/>
    </font>
    <font>
      <sz val="10"/>
      <color rgb="FF000000"/>
      <name val="Times New Roman"/>
      <family val="1"/>
      <charset val="1"/>
    </font>
    <font>
      <sz val="10"/>
      <name val="Arial"/>
      <family val="2"/>
      <charset val="1"/>
    </font>
    <font>
      <b val="true"/>
      <sz val="8"/>
      <color rgb="FF000000"/>
      <name val="Verdana"/>
      <family val="2"/>
      <charset val="1"/>
    </font>
    <font>
      <b val="true"/>
      <sz val="16"/>
      <color rgb="FF002060"/>
      <name val="Calibri"/>
      <family val="2"/>
      <charset val="1"/>
    </font>
    <font>
      <sz val="14"/>
      <color theme="1"/>
      <name val="Calibri"/>
      <family val="2"/>
      <charset val="1"/>
    </font>
    <font>
      <sz val="8"/>
      <color rgb="FF000000"/>
      <name val="Verdana"/>
      <family val="2"/>
      <charset val="1"/>
    </font>
    <font>
      <b val="true"/>
      <sz val="8"/>
      <color rgb="FFFF0000"/>
      <name val="Verdana"/>
      <family val="2"/>
      <charset val="1"/>
    </font>
    <font>
      <sz val="14"/>
      <color rgb="FF000000"/>
      <name val="Times New Roman"/>
      <family val="1"/>
      <charset val="1"/>
    </font>
    <font>
      <sz val="10"/>
      <color rgb="FF000000"/>
      <name val="Verdana"/>
      <family val="2"/>
      <charset val="1"/>
    </font>
    <font>
      <u val="single"/>
      <sz val="10"/>
      <color rgb="FF0000FF"/>
      <name val="Arial"/>
      <family val="2"/>
      <charset val="1"/>
    </font>
    <font>
      <b val="true"/>
      <sz val="14"/>
      <color rgb="FF000000"/>
      <name val="Calibri"/>
      <family val="2"/>
      <charset val="1"/>
    </font>
    <font>
      <sz val="14"/>
      <color rgb="FF000000"/>
      <name val="Calibri"/>
      <family val="2"/>
      <charset val="1"/>
    </font>
    <font>
      <b val="true"/>
      <u val="single"/>
      <sz val="14"/>
      <color rgb="FF000000"/>
      <name val="Calibri"/>
      <family val="2"/>
      <charset val="1"/>
    </font>
    <font>
      <b val="true"/>
      <sz val="14"/>
      <color rgb="FF000000"/>
      <name val="Times New Roman"/>
      <family val="1"/>
      <charset val="1"/>
    </font>
    <font>
      <b val="true"/>
      <sz val="11"/>
      <color theme="1"/>
      <name val="Calibri"/>
      <family val="2"/>
      <charset val="1"/>
    </font>
    <font>
      <b val="true"/>
      <sz val="14"/>
      <color rgb="FFFF0000"/>
      <name val="Arial"/>
      <family val="2"/>
      <charset val="1"/>
    </font>
    <font>
      <b val="true"/>
      <sz val="14"/>
      <color rgb="FF3366FF"/>
      <name val="Trebuchet MS"/>
      <family val="2"/>
      <charset val="1"/>
    </font>
    <font>
      <b val="true"/>
      <sz val="14"/>
      <color rgb="FFFF0000"/>
      <name val="Trebuchet MS"/>
      <family val="2"/>
      <charset val="1"/>
    </font>
    <font>
      <sz val="10"/>
      <name val="Times New Roman"/>
      <family val="1"/>
      <charset val="1"/>
    </font>
    <font>
      <b val="true"/>
      <sz val="11"/>
      <name val="Calibri"/>
      <family val="2"/>
      <charset val="1"/>
    </font>
    <font>
      <sz val="11"/>
      <name val="Calibri"/>
      <family val="2"/>
      <charset val="1"/>
    </font>
    <font>
      <sz val="11"/>
      <color rgb="FF000000"/>
      <name val="Calibri"/>
      <family val="2"/>
      <charset val="1"/>
    </font>
    <font>
      <sz val="12"/>
      <name val="Times New Roman"/>
      <family val="1"/>
      <charset val="1"/>
    </font>
    <font>
      <b val="true"/>
      <sz val="12"/>
      <name val="Times New Roman"/>
      <family val="1"/>
      <charset val="1"/>
    </font>
    <font>
      <strike val="true"/>
      <sz val="11"/>
      <name val="Calibri"/>
      <family val="2"/>
      <charset val="1"/>
    </font>
    <font>
      <b val="true"/>
      <sz val="11"/>
      <color theme="0"/>
      <name val="Calibri"/>
      <family val="2"/>
      <charset val="1"/>
    </font>
    <font>
      <b val="true"/>
      <sz val="11"/>
      <color rgb="FFFF0000"/>
      <name val="Calibri"/>
      <family val="2"/>
      <charset val="1"/>
    </font>
    <font>
      <b val="true"/>
      <sz val="11"/>
      <color rgb="FF0000FF"/>
      <name val="Calibri"/>
      <family val="2"/>
      <charset val="1"/>
    </font>
    <font>
      <b val="true"/>
      <sz val="11"/>
      <name val="Times New Roman"/>
      <family val="1"/>
      <charset val="1"/>
    </font>
    <font>
      <u val="single"/>
      <sz val="11"/>
      <name val="Calibri"/>
      <family val="2"/>
      <charset val="1"/>
    </font>
    <font>
      <b val="true"/>
      <sz val="11"/>
      <color rgb="FF000000"/>
      <name val="Calibri"/>
      <family val="2"/>
      <charset val="1"/>
    </font>
  </fonts>
  <fills count="9">
    <fill>
      <patternFill patternType="none"/>
    </fill>
    <fill>
      <patternFill patternType="gray125"/>
    </fill>
    <fill>
      <patternFill patternType="solid">
        <fgColor theme="0"/>
        <bgColor rgb="FFFFFFCC"/>
      </patternFill>
    </fill>
    <fill>
      <patternFill patternType="solid">
        <fgColor rgb="FFFFFF00"/>
        <bgColor rgb="FFFFFF00"/>
      </patternFill>
    </fill>
    <fill>
      <patternFill patternType="solid">
        <fgColor theme="9" tint="0.3998"/>
        <bgColor rgb="FFC5E0B4"/>
      </patternFill>
    </fill>
    <fill>
      <patternFill patternType="solid">
        <fgColor theme="9" tint="0.5998"/>
        <bgColor rgb="FFA9D18E"/>
      </patternFill>
    </fill>
    <fill>
      <patternFill patternType="solid">
        <fgColor theme="5" tint="0.3998"/>
        <bgColor rgb="FFFF99CC"/>
      </patternFill>
    </fill>
    <fill>
      <patternFill patternType="solid">
        <fgColor theme="0" tint="-0.25"/>
        <bgColor rgb="FFAFABAB"/>
      </patternFill>
    </fill>
    <fill>
      <patternFill patternType="solid">
        <fgColor theme="2" tint="-0.25"/>
        <bgColor rgb="FFBFBFBF"/>
      </patternFill>
    </fill>
  </fills>
  <borders count="42">
    <border diagonalUp="false" diagonalDown="false">
      <left/>
      <right/>
      <top/>
      <bottom/>
      <diagonal/>
    </border>
    <border diagonalUp="false" diagonalDown="false">
      <left style="medium"/>
      <right style="medium"/>
      <top style="medium"/>
      <bottom/>
      <diagonal/>
    </border>
    <border diagonalUp="false" diagonalDown="false">
      <left style="medium"/>
      <right style="medium"/>
      <top/>
      <bottom/>
      <diagonal/>
    </border>
    <border diagonalUp="false" diagonalDown="false">
      <left style="medium"/>
      <right style="medium"/>
      <top style="medium"/>
      <bottom style="medium"/>
      <diagonal/>
    </border>
    <border diagonalUp="false" diagonalDown="false">
      <left style="medium"/>
      <right style="medium"/>
      <top/>
      <bottom style="medium"/>
      <diagonal/>
    </border>
    <border diagonalUp="false" diagonalDown="false">
      <left/>
      <right style="medium"/>
      <top/>
      <bottom style="medium"/>
      <diagonal/>
    </border>
    <border diagonalUp="false" diagonalDown="false">
      <left style="medium"/>
      <right/>
      <top/>
      <bottom style="medium"/>
      <diagonal/>
    </border>
    <border diagonalUp="false" diagonalDown="false">
      <left/>
      <right style="medium"/>
      <top style="medium"/>
      <bottom style="medium"/>
      <diagonal/>
    </border>
    <border diagonalUp="false" diagonalDown="false">
      <left style="medium"/>
      <right/>
      <top style="medium"/>
      <bottom style="medium"/>
      <diagonal/>
    </border>
    <border diagonalUp="false" diagonalDown="false">
      <left/>
      <right style="medium"/>
      <top style="medium"/>
      <bottom/>
      <diagonal/>
    </border>
    <border diagonalUp="false" diagonalDown="false">
      <left style="medium"/>
      <right/>
      <top style="medium"/>
      <botto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thin"/>
      <top style="thin"/>
      <bottom style="thin"/>
      <diagonal/>
    </border>
    <border diagonalUp="false" diagonalDown="false">
      <left style="thin"/>
      <right style="medium"/>
      <top style="thin"/>
      <bottom style="medium"/>
      <diagonal/>
    </border>
    <border diagonalUp="false" diagonalDown="false">
      <left/>
      <right/>
      <top/>
      <bottom style="medium"/>
      <diagonal/>
    </border>
    <border diagonalUp="false" diagonalDown="false">
      <left/>
      <right/>
      <top style="medium"/>
      <botto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thin"/>
      <right style="medium"/>
      <top/>
      <bottom style="thin"/>
      <diagonal/>
    </border>
    <border diagonalUp="false" diagonalDown="false">
      <left style="medium"/>
      <right/>
      <top/>
      <bottom/>
      <diagonal/>
    </border>
    <border diagonalUp="false" diagonalDown="false">
      <left/>
      <right style="medium"/>
      <top/>
      <bottom/>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medium"/>
      <top style="medium"/>
      <bottom style="thin"/>
      <diagonal/>
    </border>
    <border diagonalUp="false" diagonalDown="false">
      <left style="medium"/>
      <right style="medium"/>
      <top style="thin"/>
      <bottom style="thin"/>
      <diagonal/>
    </border>
    <border diagonalUp="false" diagonalDown="false">
      <left style="medium"/>
      <right style="thin"/>
      <top style="thin"/>
      <bottom/>
      <diagonal/>
    </border>
    <border diagonalUp="false" diagonalDown="false">
      <left style="thin"/>
      <right style="thin"/>
      <top style="thin"/>
      <bottom/>
      <diagonal/>
    </border>
    <border diagonalUp="false" diagonalDown="false">
      <left style="thin"/>
      <right style="medium"/>
      <top style="thin"/>
      <bottom/>
      <diagonal/>
    </border>
    <border diagonalUp="false" diagonalDown="false">
      <left style="medium"/>
      <right style="medium"/>
      <top style="thin"/>
      <botto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medium"/>
      <right/>
      <top/>
      <bottom style="thin"/>
      <diagonal/>
    </border>
    <border diagonalUp="false" diagonalDown="false">
      <left style="medium"/>
      <right/>
      <top style="thin"/>
      <bottom style="medium"/>
      <diagonal/>
    </border>
    <border diagonalUp="false" diagonalDown="false">
      <left style="medium"/>
      <right style="medium"/>
      <top style="thin"/>
      <bottom style="medium"/>
      <diagonal/>
    </border>
  </borders>
  <cellStyleXfs count="3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7"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166"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171" fontId="0" fillId="0" borderId="0" applyFont="true" applyBorder="false" applyAlignment="true" applyProtection="false">
      <alignment horizontal="general" vertical="bottom" textRotation="0" wrapText="false" indent="0" shrinkToFit="false"/>
    </xf>
    <xf numFmtId="164" fontId="13"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cellStyleXfs>
  <cellXfs count="28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bottom" textRotation="0" wrapText="true" indent="0" shrinkToFit="false"/>
      <protection locked="true" hidden="false"/>
    </xf>
    <xf numFmtId="164" fontId="7" fillId="0" borderId="0" xfId="0" applyFont="true" applyBorder="true" applyAlignment="true" applyProtection="true">
      <alignment horizontal="center" vertical="bottom" textRotation="0" wrapText="false" indent="0" shrinkToFit="false"/>
      <protection locked="true" hidden="false"/>
    </xf>
    <xf numFmtId="164" fontId="6" fillId="2" borderId="2" xfId="0" applyFont="true" applyBorder="true" applyAlignment="true" applyProtection="true">
      <alignment horizontal="center" vertical="bottom" textRotation="0" wrapText="true" indent="0" shrinkToFit="false"/>
      <protection locked="true" hidden="false"/>
    </xf>
    <xf numFmtId="164" fontId="8" fillId="0" borderId="0" xfId="0" applyFont="true" applyBorder="true" applyAlignment="true" applyProtection="true">
      <alignment horizontal="justify" vertical="bottom" textRotation="0" wrapText="false" indent="0" shrinkToFit="false"/>
      <protection locked="true" hidden="false"/>
    </xf>
    <xf numFmtId="164" fontId="9" fillId="2" borderId="2" xfId="0" applyFont="true" applyBorder="true" applyAlignment="true" applyProtection="true">
      <alignment horizontal="justify" vertical="bottom" textRotation="0" wrapText="true" indent="0" shrinkToFit="false"/>
      <protection locked="true" hidden="false"/>
    </xf>
    <xf numFmtId="164" fontId="11" fillId="0" borderId="0" xfId="0" applyFont="true" applyBorder="false" applyAlignment="true" applyProtection="true">
      <alignment horizontal="justify" vertical="bottom" textRotation="0" wrapText="true" indent="0" shrinkToFit="false"/>
      <protection locked="true" hidden="false"/>
    </xf>
    <xf numFmtId="164" fontId="12" fillId="2" borderId="2" xfId="0" applyFont="true" applyBorder="true" applyAlignment="true" applyProtection="true">
      <alignment horizontal="center" vertical="bottom" textRotation="0" wrapText="true" indent="0" shrinkToFit="false"/>
      <protection locked="true" hidden="false"/>
    </xf>
    <xf numFmtId="164" fontId="0" fillId="0" borderId="3" xfId="0" applyFont="true" applyBorder="true" applyAlignment="true" applyProtection="true">
      <alignment horizontal="center" vertical="bottom" textRotation="0" wrapText="false" indent="0" shrinkToFit="false"/>
      <protection locked="true" hidden="false"/>
    </xf>
    <xf numFmtId="164" fontId="9" fillId="2" borderId="2" xfId="0" applyFont="true" applyBorder="true" applyAlignment="true" applyProtection="true">
      <alignment horizontal="center" vertical="bottom" textRotation="0" wrapText="true" indent="0" shrinkToFit="false"/>
      <protection locked="true" hidden="false"/>
    </xf>
    <xf numFmtId="164" fontId="0" fillId="0" borderId="1" xfId="0" applyFont="true" applyBorder="true" applyAlignment="true" applyProtection="true">
      <alignment horizontal="center" vertical="bottom" textRotation="0" wrapText="false" indent="0" shrinkToFit="false"/>
      <protection locked="true" hidden="false"/>
    </xf>
    <xf numFmtId="164" fontId="0" fillId="0" borderId="4" xfId="0" applyFont="true" applyBorder="true" applyAlignment="true" applyProtection="true">
      <alignment horizontal="center" vertical="bottom" textRotation="0" wrapText="false" indent="0" shrinkToFit="false"/>
      <protection locked="true" hidden="false"/>
    </xf>
    <xf numFmtId="164" fontId="0" fillId="0" borderId="1" xfId="0" applyFont="true" applyBorder="true" applyAlignment="true" applyProtection="true">
      <alignment horizontal="general" vertical="bottom" textRotation="0" wrapText="false" indent="0" shrinkToFit="false"/>
      <protection locked="true" hidden="false"/>
    </xf>
    <xf numFmtId="164" fontId="9" fillId="2" borderId="4" xfId="0" applyFont="true" applyBorder="true" applyAlignment="true" applyProtection="true">
      <alignment horizontal="center" vertical="bottom" textRotation="0" wrapText="true" indent="0" shrinkToFit="false"/>
      <protection locked="true" hidden="false"/>
    </xf>
    <xf numFmtId="164" fontId="0" fillId="0" borderId="2" xfId="0" applyFont="true" applyBorder="true" applyAlignment="true" applyProtection="true">
      <alignment horizontal="general" vertical="bottom" textRotation="0" wrapText="false" indent="0" shrinkToFit="false"/>
      <protection locked="true" hidden="false"/>
    </xf>
    <xf numFmtId="164" fontId="0" fillId="0" borderId="2" xfId="0" applyFont="false" applyBorder="true" applyAlignment="true" applyProtection="true">
      <alignment horizontal="center" vertical="bottom" textRotation="0" wrapText="false" indent="0" shrinkToFit="false"/>
      <protection locked="true" hidden="false"/>
    </xf>
    <xf numFmtId="164" fontId="0" fillId="3" borderId="2" xfId="0" applyFont="tru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center" vertical="bottom" textRotation="0" wrapText="false" indent="0" shrinkToFit="false"/>
      <protection locked="true" hidden="false"/>
    </xf>
    <xf numFmtId="164" fontId="0" fillId="0" borderId="4" xfId="0" applyFont="true" applyBorder="true" applyAlignment="true" applyProtection="true">
      <alignment horizontal="general" vertical="bottom" textRotation="0" wrapText="false" indent="0" shrinkToFit="false"/>
      <protection locked="true" hidden="false"/>
    </xf>
    <xf numFmtId="164" fontId="13" fillId="0" borderId="0" xfId="20" applyFont="true" applyBorder="true" applyAlignment="true" applyProtection="true">
      <alignment horizontal="general" vertical="bottom" textRotation="0" wrapText="false" indent="0" shrinkToFit="false"/>
      <protection locked="true" hidden="false"/>
    </xf>
    <xf numFmtId="164" fontId="14" fillId="0" borderId="0" xfId="0" applyFont="true" applyBorder="true" applyAlignment="true" applyProtection="true">
      <alignment horizontal="justify" vertical="bottom" textRotation="0" wrapText="true" indent="0" shrinkToFit="false"/>
      <protection locked="true" hidden="false"/>
    </xf>
    <xf numFmtId="164" fontId="17" fillId="0" borderId="0" xfId="0" applyFont="true" applyBorder="false" applyAlignment="true" applyProtection="true">
      <alignment horizontal="center" vertical="bottom" textRotation="0" wrapText="true" indent="0" shrinkToFit="false"/>
      <protection locked="true" hidden="false"/>
    </xf>
    <xf numFmtId="164" fontId="18" fillId="0" borderId="0" xfId="0" applyFont="true" applyBorder="fals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true">
      <alignment horizontal="justify" vertical="bottom" textRotation="0" wrapText="fals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19" fillId="0" borderId="3" xfId="0" applyFont="true" applyBorder="true" applyAlignment="true" applyProtection="true">
      <alignment horizontal="center" vertical="center" textRotation="0" wrapText="true" indent="0" shrinkToFit="false"/>
      <protection locked="true" hidden="false"/>
    </xf>
    <xf numFmtId="164" fontId="20" fillId="0" borderId="3" xfId="0" applyFont="true" applyBorder="true" applyAlignment="true" applyProtection="true">
      <alignment horizontal="center" vertical="center" textRotation="0" wrapText="true" indent="0" shrinkToFit="false"/>
      <protection locked="true" hidden="false"/>
    </xf>
    <xf numFmtId="164" fontId="21" fillId="0" borderId="5" xfId="0" applyFont="true" applyBorder="true" applyAlignment="true" applyProtection="true">
      <alignment horizontal="justify" vertical="center" textRotation="0" wrapText="true" indent="0" shrinkToFit="false"/>
      <protection locked="true" hidden="false"/>
    </xf>
    <xf numFmtId="164" fontId="21" fillId="0" borderId="6" xfId="0" applyFont="true" applyBorder="true" applyAlignment="true" applyProtection="true">
      <alignment horizontal="justify" vertical="center" textRotation="0" wrapText="true" indent="0" shrinkToFit="false"/>
      <protection locked="true" hidden="false"/>
    </xf>
    <xf numFmtId="164" fontId="21" fillId="0" borderId="7" xfId="0" applyFont="true" applyBorder="true" applyAlignment="true" applyProtection="true">
      <alignment horizontal="justify" vertical="center" textRotation="0" wrapText="true" indent="0" shrinkToFit="false"/>
      <protection locked="true" hidden="false"/>
    </xf>
    <xf numFmtId="164" fontId="21" fillId="0" borderId="8" xfId="0" applyFont="true" applyBorder="true" applyAlignment="true" applyProtection="true">
      <alignment horizontal="justify" vertical="center" textRotation="0" wrapText="true" indent="0" shrinkToFit="false"/>
      <protection locked="true" hidden="false"/>
    </xf>
    <xf numFmtId="164" fontId="21" fillId="0" borderId="9" xfId="0" applyFont="true" applyBorder="true" applyAlignment="true" applyProtection="true">
      <alignment horizontal="justify" vertical="center" textRotation="0" wrapText="true" indent="0" shrinkToFit="false"/>
      <protection locked="true" hidden="false"/>
    </xf>
    <xf numFmtId="164" fontId="21" fillId="0" borderId="10" xfId="0" applyFont="true" applyBorder="true" applyAlignment="true" applyProtection="true">
      <alignment horizontal="justify" vertical="center" textRotation="0" wrapText="true" indent="0" shrinkToFit="false"/>
      <protection locked="true" hidden="false"/>
    </xf>
    <xf numFmtId="164" fontId="22" fillId="0" borderId="0" xfId="0" applyFont="true" applyBorder="false" applyAlignment="true" applyProtection="true">
      <alignment horizontal="general" vertical="center" textRotation="0" wrapText="false" indent="0" shrinkToFit="false"/>
      <protection locked="true" hidden="false"/>
    </xf>
    <xf numFmtId="164" fontId="22" fillId="0" borderId="0" xfId="0" applyFont="true" applyBorder="false" applyAlignment="true" applyProtection="true">
      <alignment horizontal="left" vertical="center" textRotation="0" wrapText="false" indent="0" shrinkToFit="false"/>
      <protection locked="true" hidden="false"/>
    </xf>
    <xf numFmtId="166" fontId="22" fillId="0" borderId="0" xfId="0" applyFont="true" applyBorder="false" applyAlignment="true" applyProtection="true">
      <alignment horizontal="general" vertical="center" textRotation="0" wrapText="false" indent="0" shrinkToFit="false"/>
      <protection locked="true" hidden="false"/>
    </xf>
    <xf numFmtId="164" fontId="23" fillId="4" borderId="3" xfId="0" applyFont="true" applyBorder="true" applyAlignment="true" applyProtection="true">
      <alignment horizontal="center" vertical="center" textRotation="0" wrapText="false" indent="0" shrinkToFit="false"/>
      <protection locked="true" hidden="false"/>
    </xf>
    <xf numFmtId="164" fontId="23" fillId="2" borderId="3" xfId="0" applyFont="true" applyBorder="true" applyAlignment="true" applyProtection="true">
      <alignment horizontal="center" vertical="center" textRotation="0" wrapText="false" indent="0" shrinkToFit="false"/>
      <protection locked="true" hidden="false"/>
    </xf>
    <xf numFmtId="164" fontId="23" fillId="4" borderId="1" xfId="0" applyFont="true" applyBorder="true" applyAlignment="true" applyProtection="true">
      <alignment horizontal="center" vertical="center" textRotation="0" wrapText="true" indent="0" shrinkToFit="false"/>
      <protection locked="true" hidden="false"/>
    </xf>
    <xf numFmtId="164" fontId="23" fillId="0" borderId="11" xfId="0" applyFont="true" applyBorder="true" applyAlignment="true" applyProtection="true">
      <alignment horizontal="center" vertical="center" textRotation="0" wrapText="true" indent="0" shrinkToFit="false"/>
      <protection locked="true" hidden="false"/>
    </xf>
    <xf numFmtId="164" fontId="23" fillId="0" borderId="12" xfId="0" applyFont="true" applyBorder="true" applyAlignment="true" applyProtection="true">
      <alignment horizontal="center" vertical="center" textRotation="0" wrapText="true" indent="0" shrinkToFit="false"/>
      <protection locked="true" hidden="false"/>
    </xf>
    <xf numFmtId="164" fontId="23" fillId="0" borderId="12" xfId="0" applyFont="true" applyBorder="true" applyAlignment="true" applyProtection="true">
      <alignment horizontal="center" vertical="center" textRotation="0" wrapText="false" indent="0" shrinkToFit="false"/>
      <protection locked="true" hidden="false"/>
    </xf>
    <xf numFmtId="166" fontId="23" fillId="0" borderId="12" xfId="0" applyFont="true" applyBorder="true" applyAlignment="true" applyProtection="true">
      <alignment horizontal="center" vertical="center" textRotation="0" wrapText="true" indent="0" shrinkToFit="false"/>
      <protection locked="true" hidden="false"/>
    </xf>
    <xf numFmtId="166" fontId="23" fillId="0" borderId="13" xfId="0" applyFont="true" applyBorder="true" applyAlignment="true" applyProtection="true">
      <alignment horizontal="center" vertical="center" textRotation="0" wrapText="true" indent="0" shrinkToFit="false"/>
      <protection locked="true" hidden="false"/>
    </xf>
    <xf numFmtId="164" fontId="24" fillId="0" borderId="14" xfId="0" applyFont="true" applyBorder="true" applyAlignment="true" applyProtection="true">
      <alignment horizontal="center" vertical="center" textRotation="0" wrapText="true" indent="0" shrinkToFit="false"/>
      <protection locked="true" hidden="false"/>
    </xf>
    <xf numFmtId="164" fontId="24" fillId="2" borderId="15" xfId="0" applyFont="true" applyBorder="true" applyAlignment="true" applyProtection="true">
      <alignment horizontal="center" vertical="center" textRotation="0" wrapText="true" indent="0" shrinkToFit="false"/>
      <protection locked="true" hidden="false"/>
    </xf>
    <xf numFmtId="164" fontId="24" fillId="0" borderId="16" xfId="0" applyFont="true" applyBorder="true" applyAlignment="true" applyProtection="true">
      <alignment horizontal="center" vertical="center" textRotation="0" wrapText="true" indent="0" shrinkToFit="false"/>
      <protection locked="true" hidden="false"/>
    </xf>
    <xf numFmtId="168" fontId="24" fillId="0" borderId="16" xfId="0" applyFont="true" applyBorder="true" applyAlignment="true" applyProtection="true">
      <alignment horizontal="center" vertical="center" textRotation="0" wrapText="true" indent="0" shrinkToFit="false"/>
      <protection locked="true" hidden="false"/>
    </xf>
    <xf numFmtId="168" fontId="24" fillId="0" borderId="15" xfId="0" applyFont="true" applyBorder="true" applyAlignment="true" applyProtection="true">
      <alignment horizontal="center" vertical="center" textRotation="0" wrapText="true" indent="0" shrinkToFit="false"/>
      <protection locked="true" hidden="false"/>
    </xf>
    <xf numFmtId="166" fontId="24" fillId="0" borderId="15" xfId="0" applyFont="true" applyBorder="true" applyAlignment="true" applyProtection="true">
      <alignment horizontal="center" vertical="center" textRotation="0" wrapText="true" indent="0" shrinkToFit="false"/>
      <protection locked="true" hidden="false"/>
    </xf>
    <xf numFmtId="169" fontId="24" fillId="0" borderId="15" xfId="0" applyFont="true" applyBorder="true" applyAlignment="true" applyProtection="true">
      <alignment horizontal="center" vertical="center" textRotation="0" wrapText="true" indent="0" shrinkToFit="false"/>
      <protection locked="true" hidden="false"/>
    </xf>
    <xf numFmtId="166" fontId="24" fillId="0" borderId="17" xfId="0" applyFont="true" applyBorder="true" applyAlignment="true" applyProtection="true">
      <alignment horizontal="center" vertical="center" textRotation="0" wrapText="true" indent="0" shrinkToFit="false"/>
      <protection locked="true" hidden="false"/>
    </xf>
    <xf numFmtId="164" fontId="24" fillId="2" borderId="16" xfId="0" applyFont="true" applyBorder="true" applyAlignment="true" applyProtection="true">
      <alignment horizontal="center" vertical="center" textRotation="0" wrapText="true" indent="0" shrinkToFit="false"/>
      <protection locked="true" hidden="false"/>
    </xf>
    <xf numFmtId="168" fontId="24" fillId="2" borderId="16" xfId="0" applyFont="true" applyBorder="true" applyAlignment="true" applyProtection="true">
      <alignment horizontal="center" vertical="center" textRotation="0" wrapText="true" indent="0" shrinkToFit="false"/>
      <protection locked="true" hidden="false"/>
    </xf>
    <xf numFmtId="168" fontId="24" fillId="2" borderId="15" xfId="0" applyFont="true" applyBorder="true" applyAlignment="true" applyProtection="true">
      <alignment horizontal="center" vertical="center" textRotation="0" wrapText="true" indent="0" shrinkToFit="false"/>
      <protection locked="true" hidden="false"/>
    </xf>
    <xf numFmtId="164" fontId="23" fillId="4" borderId="6" xfId="0" applyFont="true" applyBorder="true" applyAlignment="true" applyProtection="true">
      <alignment horizontal="general" vertical="center" textRotation="0" wrapText="false" indent="0" shrinkToFit="false"/>
      <protection locked="true" hidden="false"/>
    </xf>
    <xf numFmtId="164" fontId="23" fillId="4" borderId="18" xfId="0" applyFont="true" applyBorder="true" applyAlignment="true" applyProtection="true">
      <alignment horizontal="general" vertical="center" textRotation="0" wrapText="false" indent="0" shrinkToFit="false"/>
      <protection locked="true" hidden="false"/>
    </xf>
    <xf numFmtId="164" fontId="23" fillId="4" borderId="5" xfId="0" applyFont="true" applyBorder="true" applyAlignment="true" applyProtection="true">
      <alignment horizontal="center" vertical="center" textRotation="0" wrapText="false" indent="0" shrinkToFit="false"/>
      <protection locked="true" hidden="false"/>
    </xf>
    <xf numFmtId="169" fontId="23" fillId="4" borderId="4" xfId="0" applyFont="true" applyBorder="true" applyAlignment="true" applyProtection="true">
      <alignment horizontal="center" vertical="center" textRotation="0" wrapText="false" indent="0" shrinkToFit="false"/>
      <protection locked="true" hidden="false"/>
    </xf>
    <xf numFmtId="164" fontId="24" fillId="2" borderId="10" xfId="0" applyFont="true" applyBorder="true" applyAlignment="true" applyProtection="true">
      <alignment horizontal="general" vertical="center" textRotation="0" wrapText="false" indent="0" shrinkToFit="false"/>
      <protection locked="true" hidden="false"/>
    </xf>
    <xf numFmtId="164" fontId="24" fillId="2" borderId="19" xfId="0" applyFont="true" applyBorder="true" applyAlignment="true" applyProtection="true">
      <alignment horizontal="general" vertical="center" textRotation="0" wrapText="false" indent="0" shrinkToFit="false"/>
      <protection locked="true" hidden="false"/>
    </xf>
    <xf numFmtId="164" fontId="24" fillId="2" borderId="9" xfId="0" applyFont="true" applyBorder="true" applyAlignment="true" applyProtection="true">
      <alignment horizontal="general" vertical="center" textRotation="0" wrapText="false" indent="0" shrinkToFit="false"/>
      <protection locked="true" hidden="false"/>
    </xf>
    <xf numFmtId="164" fontId="23" fillId="0" borderId="20" xfId="0" applyFont="true" applyBorder="true" applyAlignment="true" applyProtection="true">
      <alignment horizontal="center" vertical="center" textRotation="0" wrapText="true" indent="0" shrinkToFit="false"/>
      <protection locked="true" hidden="false"/>
    </xf>
    <xf numFmtId="164" fontId="23" fillId="0" borderId="21" xfId="0" applyFont="true" applyBorder="true" applyAlignment="true" applyProtection="true">
      <alignment horizontal="center" vertical="center" textRotation="0" wrapText="true" indent="0" shrinkToFit="false"/>
      <protection locked="true" hidden="false"/>
    </xf>
    <xf numFmtId="164" fontId="23" fillId="0" borderId="22" xfId="0" applyFont="true" applyBorder="true" applyAlignment="true" applyProtection="true">
      <alignment horizontal="center" vertical="center" textRotation="0" wrapText="true" indent="0" shrinkToFit="false"/>
      <protection locked="true" hidden="false"/>
    </xf>
    <xf numFmtId="170" fontId="25" fillId="0" borderId="23" xfId="0" applyFont="true" applyBorder="true" applyAlignment="true" applyProtection="true">
      <alignment horizontal="center" vertical="center" textRotation="0" wrapText="false" indent="0" shrinkToFit="true"/>
      <protection locked="true" hidden="false"/>
    </xf>
    <xf numFmtId="164" fontId="24" fillId="0" borderId="24" xfId="0" applyFont="true" applyBorder="true" applyAlignment="true" applyProtection="true">
      <alignment horizontal="center" vertical="center" textRotation="0" wrapText="true" indent="0" shrinkToFit="false"/>
      <protection locked="true" hidden="false"/>
    </xf>
    <xf numFmtId="170" fontId="25" fillId="0" borderId="25" xfId="0" applyFont="true" applyBorder="true" applyAlignment="true" applyProtection="true">
      <alignment horizontal="center" vertical="center" textRotation="0" wrapText="false" indent="0" shrinkToFit="true"/>
      <protection locked="true" hidden="false"/>
    </xf>
    <xf numFmtId="170" fontId="25" fillId="0" borderId="14" xfId="0" applyFont="true" applyBorder="true" applyAlignment="true" applyProtection="true">
      <alignment horizontal="center" vertical="center" textRotation="0" wrapText="false" indent="0" shrinkToFit="true"/>
      <protection locked="true" hidden="false"/>
    </xf>
    <xf numFmtId="164" fontId="24" fillId="0" borderId="15" xfId="0" applyFont="true" applyBorder="true" applyAlignment="true" applyProtection="true">
      <alignment horizontal="center" vertical="center" textRotation="0" wrapText="true" indent="0" shrinkToFit="false"/>
      <protection locked="true" hidden="false"/>
    </xf>
    <xf numFmtId="170" fontId="25" fillId="0" borderId="17" xfId="0" applyFont="true" applyBorder="true" applyAlignment="true" applyProtection="true">
      <alignment horizontal="center" vertical="center" textRotation="0" wrapText="false" indent="0" shrinkToFit="true"/>
      <protection locked="true" hidden="false"/>
    </xf>
    <xf numFmtId="164" fontId="23" fillId="4" borderId="6" xfId="0" applyFont="true" applyBorder="true" applyAlignment="true" applyProtection="true">
      <alignment horizontal="center" vertical="center" textRotation="0" wrapText="true" indent="0" shrinkToFit="false"/>
      <protection locked="true" hidden="false"/>
    </xf>
    <xf numFmtId="170" fontId="23" fillId="4" borderId="4" xfId="0" applyFont="true" applyBorder="true" applyAlignment="true" applyProtection="true">
      <alignment horizontal="center" vertical="center" textRotation="0" wrapText="true" indent="0" shrinkToFit="false"/>
      <protection locked="true" hidden="false"/>
    </xf>
    <xf numFmtId="164" fontId="24" fillId="2" borderId="26" xfId="0" applyFont="true" applyBorder="true" applyAlignment="true" applyProtection="true">
      <alignment horizontal="general" vertical="center" textRotation="0" wrapText="false" indent="0" shrinkToFit="false"/>
      <protection locked="true" hidden="false"/>
    </xf>
    <xf numFmtId="164" fontId="24" fillId="2" borderId="0" xfId="0" applyFont="true" applyBorder="true" applyAlignment="true" applyProtection="true">
      <alignment horizontal="left" vertical="center" textRotation="0" wrapText="false" indent="0" shrinkToFit="false"/>
      <protection locked="true" hidden="false"/>
    </xf>
    <xf numFmtId="164" fontId="24" fillId="2" borderId="0" xfId="0" applyFont="true" applyBorder="true" applyAlignment="true" applyProtection="true">
      <alignment horizontal="general" vertical="center" textRotation="0" wrapText="false" indent="0" shrinkToFit="false"/>
      <protection locked="true" hidden="false"/>
    </xf>
    <xf numFmtId="166" fontId="24" fillId="2" borderId="0" xfId="0" applyFont="true" applyBorder="true" applyAlignment="true" applyProtection="true">
      <alignment horizontal="general" vertical="center" textRotation="0" wrapText="false" indent="0" shrinkToFit="false"/>
      <protection locked="true" hidden="false"/>
    </xf>
    <xf numFmtId="166" fontId="24" fillId="2" borderId="27" xfId="0" applyFont="true" applyBorder="true" applyAlignment="true" applyProtection="true">
      <alignment horizontal="general" vertical="center" textRotation="0" wrapText="false" indent="0" shrinkToFit="false"/>
      <protection locked="true" hidden="false"/>
    </xf>
    <xf numFmtId="164" fontId="23" fillId="4" borderId="1" xfId="0" applyFont="true" applyBorder="true" applyAlignment="true" applyProtection="true">
      <alignment horizontal="center" vertical="center" textRotation="0" wrapText="false" indent="0" shrinkToFit="false"/>
      <protection locked="true" hidden="false"/>
    </xf>
    <xf numFmtId="164" fontId="24" fillId="0" borderId="28" xfId="0" applyFont="true" applyBorder="true" applyAlignment="true" applyProtection="true">
      <alignment horizontal="center" vertical="center" textRotation="0" wrapText="false" indent="0" shrinkToFit="false"/>
      <protection locked="true" hidden="false"/>
    </xf>
    <xf numFmtId="164" fontId="24" fillId="0" borderId="16" xfId="0" applyFont="true" applyBorder="true" applyAlignment="true" applyProtection="true">
      <alignment horizontal="center" vertical="center" textRotation="0" wrapText="false" indent="0" shrinkToFit="false"/>
      <protection locked="true" hidden="false"/>
    </xf>
    <xf numFmtId="169" fontId="24" fillId="0" borderId="16" xfId="0" applyFont="true" applyBorder="true" applyAlignment="true" applyProtection="true">
      <alignment horizontal="center" vertical="center" textRotation="0" wrapText="false" indent="0" shrinkToFit="false"/>
      <protection locked="true" hidden="false"/>
    </xf>
    <xf numFmtId="169" fontId="24" fillId="0" borderId="29" xfId="0" applyFont="true" applyBorder="true" applyAlignment="true" applyProtection="true">
      <alignment horizontal="center" vertical="center" textRotation="0" wrapText="false" indent="0" shrinkToFit="false"/>
      <protection locked="true" hidden="false"/>
    </xf>
    <xf numFmtId="164" fontId="24" fillId="0" borderId="14" xfId="0" applyFont="true" applyBorder="true" applyAlignment="true" applyProtection="true">
      <alignment horizontal="center" vertical="center" textRotation="0" wrapText="false" indent="0" shrinkToFit="false"/>
      <protection locked="true" hidden="false"/>
    </xf>
    <xf numFmtId="164" fontId="24" fillId="0" borderId="15" xfId="0" applyFont="true" applyBorder="true" applyAlignment="true" applyProtection="true">
      <alignment horizontal="center" vertical="center" textRotation="0" wrapText="false" indent="0" shrinkToFit="false"/>
      <protection locked="true" hidden="false"/>
    </xf>
    <xf numFmtId="169" fontId="24" fillId="0" borderId="15" xfId="0" applyFont="true" applyBorder="true" applyAlignment="true" applyProtection="true">
      <alignment horizontal="center" vertical="center" textRotation="0" wrapText="false" indent="0" shrinkToFit="false"/>
      <protection locked="true" hidden="false"/>
    </xf>
    <xf numFmtId="169" fontId="24" fillId="0" borderId="17" xfId="0" applyFont="true" applyBorder="true" applyAlignment="true" applyProtection="true">
      <alignment horizontal="center" vertical="center" textRotation="0" wrapText="false" indent="0" shrinkToFit="false"/>
      <protection locked="true" hidden="false"/>
    </xf>
    <xf numFmtId="164" fontId="24" fillId="5" borderId="4" xfId="0" applyFont="true" applyBorder="true" applyAlignment="true" applyProtection="true">
      <alignment horizontal="center" vertical="center" textRotation="0" wrapText="false" indent="0" shrinkToFit="false"/>
      <protection locked="true" hidden="false"/>
    </xf>
    <xf numFmtId="164" fontId="23" fillId="5" borderId="6" xfId="0" applyFont="true" applyBorder="true" applyAlignment="true" applyProtection="true">
      <alignment horizontal="center" vertical="center" textRotation="0" wrapText="false" indent="0" shrinkToFit="false"/>
      <protection locked="true" hidden="false"/>
    </xf>
    <xf numFmtId="169" fontId="23" fillId="5" borderId="4" xfId="0" applyFont="true" applyBorder="true" applyAlignment="true" applyProtection="true">
      <alignment horizontal="center" vertical="center" textRotation="0" wrapText="false" indent="0" shrinkToFit="false"/>
      <protection locked="true" hidden="false"/>
    </xf>
    <xf numFmtId="164" fontId="23" fillId="5" borderId="3" xfId="0" applyFont="true" applyBorder="true" applyAlignment="true" applyProtection="true">
      <alignment horizontal="center" vertical="center" textRotation="0" wrapText="false" indent="0" shrinkToFit="false"/>
      <protection locked="true" hidden="false"/>
    </xf>
    <xf numFmtId="166" fontId="24" fillId="2" borderId="18" xfId="0" applyFont="true" applyBorder="true" applyAlignment="true" applyProtection="true">
      <alignment horizontal="general" vertical="center" textRotation="0" wrapText="false" indent="0" shrinkToFit="false"/>
      <protection locked="true" hidden="false"/>
    </xf>
    <xf numFmtId="166" fontId="24" fillId="2" borderId="5" xfId="0" applyFont="true" applyBorder="true" applyAlignment="true" applyProtection="true">
      <alignment horizontal="general" vertical="center" textRotation="0" wrapText="false" indent="0" shrinkToFit="false"/>
      <protection locked="true" hidden="false"/>
    </xf>
    <xf numFmtId="164" fontId="26" fillId="0" borderId="0" xfId="0" applyFont="true" applyBorder="false" applyAlignment="true" applyProtection="true">
      <alignment horizontal="center" vertical="center" textRotation="0" wrapText="false" indent="0" shrinkToFit="false"/>
      <protection locked="true" hidden="false"/>
    </xf>
    <xf numFmtId="164" fontId="26" fillId="0" borderId="0" xfId="0" applyFont="true" applyBorder="false" applyAlignment="true" applyProtection="true">
      <alignment horizontal="justify" vertical="center" textRotation="0" wrapText="false" indent="0" shrinkToFit="false"/>
      <protection locked="true" hidden="false"/>
    </xf>
    <xf numFmtId="172" fontId="27" fillId="0" borderId="0" xfId="19" applyFont="true" applyBorder="true" applyAlignment="true" applyProtection="true">
      <alignment horizontal="general" vertical="center" textRotation="0" wrapText="false" indent="0" shrinkToFit="false"/>
      <protection locked="true" hidden="false"/>
    </xf>
    <xf numFmtId="173" fontId="26" fillId="0" borderId="0" xfId="0" applyFont="true" applyBorder="false" applyAlignment="true" applyProtection="true">
      <alignment horizontal="general" vertical="center" textRotation="0" wrapText="false" indent="0" shrinkToFit="false"/>
      <protection locked="true" hidden="false"/>
    </xf>
    <xf numFmtId="164" fontId="26" fillId="0" borderId="0" xfId="0" applyFont="true" applyBorder="false" applyAlignment="true" applyProtection="true">
      <alignment horizontal="general" vertical="center" textRotation="0" wrapText="false" indent="0" shrinkToFit="false"/>
      <protection locked="true" hidden="false"/>
    </xf>
    <xf numFmtId="164" fontId="23" fillId="6" borderId="30" xfId="0" applyFont="true" applyBorder="true" applyAlignment="true" applyProtection="true">
      <alignment horizontal="center" vertical="center" textRotation="0" wrapText="false" indent="0" shrinkToFit="false"/>
      <protection locked="true" hidden="false"/>
    </xf>
    <xf numFmtId="164" fontId="23" fillId="7" borderId="31" xfId="28" applyFont="true" applyBorder="true" applyAlignment="true" applyProtection="true">
      <alignment horizontal="center" vertical="center" textRotation="0" wrapText="true" indent="0" shrinkToFit="false"/>
      <protection locked="true" hidden="false"/>
    </xf>
    <xf numFmtId="164" fontId="26" fillId="2" borderId="0" xfId="0" applyFont="true" applyBorder="false" applyAlignment="true" applyProtection="true">
      <alignment horizontal="general" vertical="center" textRotation="0" wrapText="false" indent="0" shrinkToFit="false"/>
      <protection locked="true" hidden="false"/>
    </xf>
    <xf numFmtId="164" fontId="23" fillId="2" borderId="31" xfId="28" applyFont="true" applyBorder="true" applyAlignment="true" applyProtection="true">
      <alignment horizontal="center" vertical="center" textRotation="0" wrapText="false" indent="0" shrinkToFit="false"/>
      <protection locked="true" hidden="false"/>
    </xf>
    <xf numFmtId="164" fontId="24" fillId="2" borderId="28" xfId="0" applyFont="true" applyBorder="true" applyAlignment="true" applyProtection="true">
      <alignment horizontal="center" vertical="center" textRotation="0" wrapText="false" indent="0" shrinkToFit="false"/>
      <protection locked="true" hidden="false"/>
    </xf>
    <xf numFmtId="164" fontId="24" fillId="2" borderId="16" xfId="28" applyFont="true" applyBorder="true" applyAlignment="true" applyProtection="true">
      <alignment horizontal="right" vertical="center" textRotation="0" wrapText="true" indent="0" shrinkToFit="false"/>
      <protection locked="true" hidden="false"/>
    </xf>
    <xf numFmtId="164" fontId="23" fillId="2" borderId="29" xfId="28" applyFont="true" applyBorder="true" applyAlignment="true" applyProtection="true">
      <alignment horizontal="center" vertical="center" textRotation="0" wrapText="true" indent="0" shrinkToFit="false"/>
      <protection locked="true" hidden="false"/>
    </xf>
    <xf numFmtId="164" fontId="24" fillId="2" borderId="29" xfId="28" applyFont="true" applyBorder="true" applyAlignment="true" applyProtection="true">
      <alignment horizontal="center" vertical="center" textRotation="0" wrapText="true" indent="0" shrinkToFit="false"/>
      <protection locked="true" hidden="false"/>
    </xf>
    <xf numFmtId="164" fontId="23" fillId="2" borderId="28" xfId="26" applyFont="true" applyBorder="true" applyAlignment="true" applyProtection="true">
      <alignment horizontal="center" vertical="center" textRotation="0" wrapText="true" indent="0" shrinkToFit="false"/>
      <protection locked="true" hidden="false"/>
    </xf>
    <xf numFmtId="173" fontId="23" fillId="2" borderId="29" xfId="26" applyFont="true" applyBorder="true" applyAlignment="true" applyProtection="true">
      <alignment horizontal="center" vertical="center" textRotation="0" wrapText="true" indent="0" shrinkToFit="false"/>
      <protection locked="true" hidden="false"/>
    </xf>
    <xf numFmtId="164" fontId="24" fillId="2" borderId="16" xfId="29" applyFont="true" applyBorder="true" applyAlignment="true" applyProtection="true">
      <alignment horizontal="justify" vertical="center" textRotation="0" wrapText="true" indent="0" shrinkToFit="false"/>
      <protection locked="true" hidden="false"/>
    </xf>
    <xf numFmtId="164" fontId="24" fillId="2" borderId="29" xfId="29" applyFont="true" applyBorder="true" applyAlignment="true" applyProtection="true">
      <alignment horizontal="center" vertical="center" textRotation="0" wrapText="true" indent="0" shrinkToFit="false"/>
      <protection locked="true" hidden="false"/>
    </xf>
    <xf numFmtId="169" fontId="23" fillId="2" borderId="29" xfId="17" applyFont="true" applyBorder="true" applyAlignment="true" applyProtection="true">
      <alignment horizontal="center" vertical="center" textRotation="0" wrapText="true" indent="0" shrinkToFit="false"/>
      <protection locked="true" hidden="false"/>
    </xf>
    <xf numFmtId="164" fontId="24" fillId="2" borderId="16" xfId="0" applyFont="true" applyBorder="true" applyAlignment="true" applyProtection="true">
      <alignment horizontal="justify" vertical="center" textRotation="0" wrapText="false" indent="0" shrinkToFit="false"/>
      <protection locked="true" hidden="false"/>
    </xf>
    <xf numFmtId="174" fontId="23" fillId="2" borderId="29" xfId="0" applyFont="true" applyBorder="true" applyAlignment="true" applyProtection="true">
      <alignment horizontal="center" vertical="center" textRotation="0" wrapText="false" indent="0" shrinkToFit="false"/>
      <protection locked="true" hidden="false"/>
    </xf>
    <xf numFmtId="164" fontId="27" fillId="2" borderId="0" xfId="0" applyFont="true" applyBorder="false" applyAlignment="true" applyProtection="true">
      <alignment horizontal="general" vertical="center" textRotation="0" wrapText="false" indent="0" shrinkToFit="false"/>
      <protection locked="true" hidden="false"/>
    </xf>
    <xf numFmtId="164" fontId="23" fillId="8" borderId="31" xfId="26" applyFont="true" applyBorder="true" applyAlignment="true" applyProtection="true">
      <alignment horizontal="center" vertical="center" textRotation="0" wrapText="false" indent="0" shrinkToFit="false"/>
      <protection locked="true" hidden="false"/>
    </xf>
    <xf numFmtId="164" fontId="23" fillId="2" borderId="16" xfId="26" applyFont="true" applyBorder="true" applyAlignment="true" applyProtection="true">
      <alignment horizontal="left" vertical="center" textRotation="0" wrapText="true" indent="0" shrinkToFit="false"/>
      <protection locked="true" hidden="false"/>
    </xf>
    <xf numFmtId="169" fontId="23" fillId="2" borderId="29" xfId="26" applyFont="true" applyBorder="true" applyAlignment="true" applyProtection="true">
      <alignment horizontal="center" vertical="center" textRotation="0" wrapText="true" indent="0" shrinkToFit="false"/>
      <protection locked="true" hidden="false"/>
    </xf>
    <xf numFmtId="164" fontId="24" fillId="2" borderId="28" xfId="0" applyFont="true" applyBorder="true" applyAlignment="true" applyProtection="true">
      <alignment horizontal="center" vertical="center" textRotation="0" wrapText="true" indent="0" shrinkToFit="false"/>
      <protection locked="true" hidden="false"/>
    </xf>
    <xf numFmtId="164" fontId="24" fillId="2" borderId="16" xfId="0" applyFont="true" applyBorder="true" applyAlignment="true" applyProtection="true">
      <alignment horizontal="general" vertical="center" textRotation="0" wrapText="false" indent="0" shrinkToFit="false"/>
      <protection locked="true" hidden="false"/>
    </xf>
    <xf numFmtId="169" fontId="24" fillId="2" borderId="29" xfId="0" applyFont="true" applyBorder="true" applyAlignment="true" applyProtection="true">
      <alignment horizontal="center" vertical="center" textRotation="0" wrapText="false" indent="0" shrinkToFit="false"/>
      <protection locked="true" hidden="false"/>
    </xf>
    <xf numFmtId="172" fontId="29" fillId="2" borderId="16" xfId="19" applyFont="true" applyBorder="true" applyAlignment="true" applyProtection="true">
      <alignment horizontal="justify" vertical="center" textRotation="0" wrapText="false" indent="0" shrinkToFit="false"/>
      <protection locked="true" hidden="false"/>
    </xf>
    <xf numFmtId="172" fontId="23" fillId="0" borderId="16" xfId="19" applyFont="true" applyBorder="true" applyAlignment="true" applyProtection="true">
      <alignment horizontal="center" vertical="center" textRotation="0" wrapText="false" indent="0" shrinkToFit="false"/>
      <protection locked="true" hidden="false"/>
    </xf>
    <xf numFmtId="172" fontId="23" fillId="2" borderId="16" xfId="19" applyFont="true" applyBorder="true" applyAlignment="true" applyProtection="true">
      <alignment horizontal="justify" vertical="center" textRotation="0" wrapText="false" indent="0" shrinkToFit="false"/>
      <protection locked="true" hidden="false"/>
    </xf>
    <xf numFmtId="164" fontId="24" fillId="2" borderId="16" xfId="26" applyFont="true" applyBorder="true" applyAlignment="true" applyProtection="true">
      <alignment horizontal="general" vertical="center" textRotation="0" wrapText="true" indent="0" shrinkToFit="false"/>
      <protection locked="true" hidden="false"/>
    </xf>
    <xf numFmtId="164" fontId="23" fillId="6" borderId="28" xfId="26" applyFont="true" applyBorder="true" applyAlignment="true" applyProtection="true">
      <alignment horizontal="center" vertical="center" textRotation="0" wrapText="true" indent="0" shrinkToFit="false"/>
      <protection locked="true" hidden="false"/>
    </xf>
    <xf numFmtId="169" fontId="23" fillId="6" borderId="29" xfId="0" applyFont="true" applyBorder="true" applyAlignment="true" applyProtection="true">
      <alignment horizontal="center" vertical="center" textRotation="0" wrapText="false" indent="0" shrinkToFit="false"/>
      <protection locked="true" hidden="false"/>
    </xf>
    <xf numFmtId="164" fontId="23" fillId="7" borderId="28" xfId="26" applyFont="true" applyBorder="true" applyAlignment="true" applyProtection="true">
      <alignment horizontal="center" vertical="center" textRotation="0" wrapText="true" indent="0" shrinkToFit="false"/>
      <protection locked="true" hidden="false"/>
    </xf>
    <xf numFmtId="164" fontId="23" fillId="7" borderId="16" xfId="26" applyFont="true" applyBorder="true" applyAlignment="true" applyProtection="true">
      <alignment horizontal="general" vertical="center" textRotation="0" wrapText="true" indent="0" shrinkToFit="false"/>
      <protection locked="true" hidden="false"/>
    </xf>
    <xf numFmtId="164" fontId="23" fillId="7" borderId="16" xfId="0" applyFont="true" applyBorder="true" applyAlignment="true" applyProtection="true">
      <alignment horizontal="center" vertical="center" textRotation="0" wrapText="true" indent="0" shrinkToFit="false"/>
      <protection locked="true" hidden="false"/>
    </xf>
    <xf numFmtId="164" fontId="23" fillId="7" borderId="16" xfId="0" applyFont="true" applyBorder="true" applyAlignment="true" applyProtection="true">
      <alignment horizontal="general" vertical="center" textRotation="0" wrapText="true" indent="0" shrinkToFit="false"/>
      <protection locked="true" hidden="false"/>
    </xf>
    <xf numFmtId="169" fontId="23" fillId="7" borderId="29" xfId="26" applyFont="true" applyBorder="true" applyAlignment="true" applyProtection="true">
      <alignment horizontal="center" vertical="center" textRotation="0" wrapText="true" indent="0" shrinkToFit="false"/>
      <protection locked="true" hidden="false"/>
    </xf>
    <xf numFmtId="164" fontId="24" fillId="0" borderId="28" xfId="26" applyFont="true" applyBorder="true" applyAlignment="true" applyProtection="true">
      <alignment horizontal="center" vertical="center" textRotation="0" wrapText="true" indent="0" shrinkToFit="false"/>
      <protection locked="true" hidden="false"/>
    </xf>
    <xf numFmtId="164" fontId="24" fillId="0" borderId="16" xfId="26" applyFont="true" applyBorder="true" applyAlignment="true" applyProtection="true">
      <alignment horizontal="general" vertical="center" textRotation="0" wrapText="true" indent="0" shrinkToFit="false"/>
      <protection locked="true" hidden="false"/>
    </xf>
    <xf numFmtId="173" fontId="24" fillId="0" borderId="16" xfId="0" applyFont="true" applyBorder="true" applyAlignment="true" applyProtection="true">
      <alignment horizontal="center" vertical="center" textRotation="0" wrapText="false" indent="0" shrinkToFit="false"/>
      <protection locked="true" hidden="false"/>
    </xf>
    <xf numFmtId="175" fontId="24" fillId="0" borderId="16" xfId="19" applyFont="true" applyBorder="true" applyAlignment="true" applyProtection="true">
      <alignment horizontal="center" vertical="center" textRotation="0" wrapText="false" indent="0" shrinkToFit="false"/>
      <protection locked="true" hidden="false"/>
    </xf>
    <xf numFmtId="164" fontId="24" fillId="2" borderId="16" xfId="26" applyFont="true" applyBorder="true" applyAlignment="true" applyProtection="true">
      <alignment horizontal="left" vertical="center" textRotation="0" wrapText="true" indent="0" shrinkToFit="false"/>
      <protection locked="true" hidden="false"/>
    </xf>
    <xf numFmtId="164" fontId="23" fillId="5" borderId="28" xfId="26" applyFont="true" applyBorder="true" applyAlignment="true" applyProtection="true">
      <alignment horizontal="center" vertical="center" textRotation="0" wrapText="true" indent="0" shrinkToFit="false"/>
      <protection locked="true" hidden="false"/>
    </xf>
    <xf numFmtId="175" fontId="23" fillId="5" borderId="16" xfId="0" applyFont="true" applyBorder="true" applyAlignment="true" applyProtection="true">
      <alignment horizontal="center" vertical="center" textRotation="0" wrapText="true" indent="0" shrinkToFit="false"/>
      <protection locked="true" hidden="false"/>
    </xf>
    <xf numFmtId="169" fontId="23" fillId="5" borderId="29" xfId="0" applyFont="true" applyBorder="true" applyAlignment="true" applyProtection="true">
      <alignment horizontal="center" vertical="center" textRotation="0" wrapText="false" indent="0" shrinkToFit="false"/>
      <protection locked="true" hidden="false"/>
    </xf>
    <xf numFmtId="164" fontId="30" fillId="2" borderId="31" xfId="26" applyFont="true" applyBorder="true" applyAlignment="true" applyProtection="true">
      <alignment horizontal="center" vertical="center" textRotation="0" wrapText="true" indent="0" shrinkToFit="false"/>
      <protection locked="true" hidden="false"/>
    </xf>
    <xf numFmtId="164" fontId="23" fillId="0" borderId="28" xfId="26" applyFont="true" applyBorder="true" applyAlignment="true" applyProtection="true">
      <alignment horizontal="center" vertical="center" textRotation="0" wrapText="true" indent="0" shrinkToFit="false"/>
      <protection locked="true" hidden="false"/>
    </xf>
    <xf numFmtId="164" fontId="23" fillId="0" borderId="16" xfId="26" applyFont="true" applyBorder="true" applyAlignment="true" applyProtection="true">
      <alignment horizontal="general" vertical="center" textRotation="0" wrapText="true" indent="0" shrinkToFit="false"/>
      <protection locked="true" hidden="false"/>
    </xf>
    <xf numFmtId="164" fontId="23" fillId="0" borderId="16" xfId="0" applyFont="true" applyBorder="true" applyAlignment="true" applyProtection="true">
      <alignment horizontal="center" vertical="center" textRotation="0" wrapText="true" indent="0" shrinkToFit="false"/>
      <protection locked="true" hidden="false"/>
    </xf>
    <xf numFmtId="164" fontId="24" fillId="0" borderId="16" xfId="0" applyFont="true" applyBorder="true" applyAlignment="true" applyProtection="true">
      <alignment horizontal="general" vertical="center" textRotation="0" wrapText="true" indent="0" shrinkToFit="false"/>
      <protection locked="true" hidden="false"/>
    </xf>
    <xf numFmtId="169" fontId="23" fillId="0" borderId="29" xfId="26" applyFont="true" applyBorder="true" applyAlignment="true" applyProtection="true">
      <alignment horizontal="center" vertical="center" textRotation="0" wrapText="true" indent="0" shrinkToFit="false"/>
      <protection locked="true" hidden="false"/>
    </xf>
    <xf numFmtId="164" fontId="23" fillId="0" borderId="16" xfId="0" applyFont="true" applyBorder="true" applyAlignment="true" applyProtection="true">
      <alignment horizontal="left" vertical="center" textRotation="0" wrapText="false" indent="0" shrinkToFit="false"/>
      <protection locked="true" hidden="false"/>
    </xf>
    <xf numFmtId="175" fontId="0" fillId="0" borderId="16" xfId="0" applyFont="true" applyBorder="true" applyAlignment="true" applyProtection="true">
      <alignment horizontal="center" vertical="center" textRotation="0" wrapText="false" indent="0" shrinkToFit="false"/>
      <protection locked="true" hidden="false"/>
    </xf>
    <xf numFmtId="164" fontId="23" fillId="0" borderId="16" xfId="0" applyFont="true" applyBorder="true" applyAlignment="true" applyProtection="true">
      <alignment horizontal="left" vertical="center" textRotation="0" wrapText="true" indent="0" shrinkToFit="false"/>
      <protection locked="true" hidden="false"/>
    </xf>
    <xf numFmtId="164" fontId="31" fillId="0" borderId="16" xfId="20" applyFont="true" applyBorder="true" applyAlignment="true" applyProtection="true">
      <alignment horizontal="left" vertical="center" textRotation="0" wrapText="false" indent="0" shrinkToFit="false"/>
      <protection locked="true" hidden="false"/>
    </xf>
    <xf numFmtId="164" fontId="27" fillId="0" borderId="0" xfId="0" applyFont="true" applyBorder="false" applyAlignment="true" applyProtection="true">
      <alignment horizontal="general" vertical="center" textRotation="0" wrapText="false" indent="0" shrinkToFit="false"/>
      <protection locked="true" hidden="false"/>
    </xf>
    <xf numFmtId="175" fontId="23" fillId="5" borderId="16" xfId="19" applyFont="true" applyBorder="true" applyAlignment="true" applyProtection="true">
      <alignment horizontal="center" vertical="center" textRotation="0" wrapText="false" indent="0" shrinkToFit="false"/>
      <protection locked="true" hidden="false"/>
    </xf>
    <xf numFmtId="164" fontId="23" fillId="7" borderId="31" xfId="26" applyFont="true" applyBorder="true" applyAlignment="true" applyProtection="true">
      <alignment horizontal="center" vertical="center" textRotation="0" wrapText="false" indent="0" shrinkToFit="false"/>
      <protection locked="true" hidden="false"/>
    </xf>
    <xf numFmtId="164" fontId="18" fillId="7" borderId="28" xfId="26" applyFont="true" applyBorder="true" applyAlignment="true" applyProtection="true">
      <alignment horizontal="center" vertical="bottom" textRotation="0" wrapText="false" indent="0" shrinkToFit="false"/>
      <protection locked="true" hidden="false"/>
    </xf>
    <xf numFmtId="164" fontId="18" fillId="7" borderId="16" xfId="26" applyFont="true" applyBorder="true" applyAlignment="true" applyProtection="true">
      <alignment horizontal="general" vertical="center" textRotation="0" wrapText="true" indent="0" shrinkToFit="false"/>
      <protection locked="true" hidden="false"/>
    </xf>
    <xf numFmtId="164" fontId="24" fillId="2" borderId="28" xfId="26" applyFont="true" applyBorder="true" applyAlignment="true" applyProtection="true">
      <alignment horizontal="center" vertical="bottom" textRotation="0" wrapText="false" indent="0" shrinkToFit="false"/>
      <protection locked="true" hidden="false"/>
    </xf>
    <xf numFmtId="164" fontId="24" fillId="2" borderId="16" xfId="26" applyFont="true" applyBorder="true" applyAlignment="true" applyProtection="true">
      <alignment horizontal="general" vertical="center" textRotation="0" wrapText="false" indent="0" shrinkToFit="false"/>
      <protection locked="true" hidden="false"/>
    </xf>
    <xf numFmtId="169" fontId="24" fillId="2" borderId="16" xfId="26" applyFont="true" applyBorder="true" applyAlignment="true" applyProtection="true">
      <alignment horizontal="center" vertical="center" textRotation="0" wrapText="false" indent="0" shrinkToFit="false"/>
      <protection locked="true" hidden="false"/>
    </xf>
    <xf numFmtId="169" fontId="24" fillId="2" borderId="29" xfId="26" applyFont="true" applyBorder="true" applyAlignment="true" applyProtection="true">
      <alignment horizontal="center" vertical="center" textRotation="0" wrapText="false" indent="0" shrinkToFit="false"/>
      <protection locked="true" hidden="false"/>
    </xf>
    <xf numFmtId="164" fontId="24" fillId="2" borderId="28" xfId="26" applyFont="true" applyBorder="true" applyAlignment="true" applyProtection="true">
      <alignment horizontal="center" vertical="center" textRotation="0" wrapText="true" indent="0" shrinkToFit="false"/>
      <protection locked="true" hidden="false"/>
    </xf>
    <xf numFmtId="169" fontId="24" fillId="2" borderId="16" xfId="0" applyFont="true" applyBorder="true" applyAlignment="true" applyProtection="true">
      <alignment horizontal="center" vertical="center" textRotation="0" wrapText="false" indent="0" shrinkToFit="false"/>
      <protection locked="true" hidden="false"/>
    </xf>
    <xf numFmtId="164" fontId="24" fillId="0" borderId="16" xfId="0" applyFont="true" applyBorder="true" applyAlignment="true" applyProtection="true">
      <alignment horizontal="justify" vertical="center" textRotation="0" wrapText="false" indent="0" shrinkToFit="false"/>
      <protection locked="true" hidden="false"/>
    </xf>
    <xf numFmtId="172" fontId="23" fillId="0" borderId="16" xfId="19" applyFont="true" applyBorder="true" applyAlignment="true" applyProtection="true">
      <alignment horizontal="justify" vertical="center" textRotation="0" wrapText="false" indent="0" shrinkToFit="false"/>
      <protection locked="true" hidden="false"/>
    </xf>
    <xf numFmtId="164" fontId="24" fillId="0" borderId="28" xfId="26" applyFont="true" applyBorder="true" applyAlignment="true" applyProtection="true">
      <alignment horizontal="center" vertical="center" textRotation="0" wrapText="true" indent="0" shrinkToFit="false"/>
      <protection locked="true" hidden="false"/>
    </xf>
    <xf numFmtId="164" fontId="24" fillId="0" borderId="16" xfId="26" applyFont="true" applyBorder="true" applyAlignment="true" applyProtection="true">
      <alignment horizontal="general" vertical="center" textRotation="0" wrapText="true" indent="0" shrinkToFit="false"/>
      <protection locked="true" hidden="false"/>
    </xf>
    <xf numFmtId="164" fontId="24" fillId="0" borderId="16" xfId="0" applyFont="true" applyBorder="true" applyAlignment="true" applyProtection="true">
      <alignment horizontal="center" vertical="center" textRotation="0" wrapText="false" indent="0" shrinkToFit="false"/>
      <protection locked="true" hidden="false"/>
    </xf>
    <xf numFmtId="172" fontId="23" fillId="0" borderId="16" xfId="19" applyFont="true" applyBorder="true" applyAlignment="true" applyProtection="true">
      <alignment horizontal="justify" vertical="center" textRotation="0" wrapText="false" indent="0" shrinkToFit="false"/>
      <protection locked="true" hidden="false"/>
    </xf>
    <xf numFmtId="169" fontId="24" fillId="0" borderId="29" xfId="0" applyFont="true" applyBorder="true" applyAlignment="true" applyProtection="true">
      <alignment horizontal="center" vertical="center" textRotation="0" wrapText="false" indent="0" shrinkToFit="false"/>
      <protection locked="true" hidden="false"/>
    </xf>
    <xf numFmtId="164" fontId="0" fillId="0" borderId="16" xfId="0" applyFont="true" applyBorder="true" applyAlignment="true" applyProtection="true">
      <alignment horizontal="left" vertical="center" textRotation="0" wrapText="false" indent="0" shrinkToFit="false"/>
      <protection locked="true" hidden="false"/>
    </xf>
    <xf numFmtId="164" fontId="23" fillId="2" borderId="16" xfId="26" applyFont="true" applyBorder="true" applyAlignment="true" applyProtection="true">
      <alignment horizontal="center" vertical="center" textRotation="0" wrapText="true" indent="0" shrinkToFit="false"/>
      <protection locked="true" hidden="false"/>
    </xf>
    <xf numFmtId="169" fontId="23" fillId="2" borderId="29" xfId="0" applyFont="true" applyBorder="true" applyAlignment="true" applyProtection="true">
      <alignment horizontal="center" vertical="center" textRotation="0" wrapText="false" indent="0" shrinkToFit="false"/>
      <protection locked="true" hidden="false"/>
    </xf>
    <xf numFmtId="164" fontId="23" fillId="0" borderId="16" xfId="26" applyFont="true" applyBorder="true" applyAlignment="true" applyProtection="true">
      <alignment horizontal="center" vertical="center" textRotation="0" wrapText="true" indent="0" shrinkToFit="false"/>
      <protection locked="true" hidden="false"/>
    </xf>
    <xf numFmtId="173" fontId="25" fillId="0" borderId="16" xfId="0" applyFont="true" applyBorder="true" applyAlignment="true" applyProtection="true">
      <alignment horizontal="center" vertical="center" textRotation="0" wrapText="false" indent="0" shrinkToFit="false"/>
      <protection locked="true" hidden="false"/>
    </xf>
    <xf numFmtId="175" fontId="25" fillId="0" borderId="16" xfId="19" applyFont="true" applyBorder="true" applyAlignment="true" applyProtection="true">
      <alignment horizontal="center" vertical="center" textRotation="0" wrapText="false" indent="0" shrinkToFit="false"/>
      <protection locked="true" hidden="false"/>
    </xf>
    <xf numFmtId="175" fontId="23" fillId="6" borderId="16" xfId="26" applyFont="true" applyBorder="true" applyAlignment="true" applyProtection="true">
      <alignment horizontal="center" vertical="center" textRotation="0" wrapText="true" indent="0" shrinkToFit="false"/>
      <protection locked="true" hidden="false"/>
    </xf>
    <xf numFmtId="164" fontId="23" fillId="0" borderId="16" xfId="26" applyFont="true" applyBorder="true" applyAlignment="true" applyProtection="true">
      <alignment horizontal="general" vertical="center" textRotation="0" wrapText="false" indent="0" shrinkToFit="false"/>
      <protection locked="true" hidden="false"/>
    </xf>
    <xf numFmtId="164" fontId="23" fillId="0" borderId="16" xfId="26" applyFont="true" applyBorder="true" applyAlignment="true" applyProtection="true">
      <alignment horizontal="center" vertical="center" textRotation="0" wrapText="false" indent="0" shrinkToFit="false"/>
      <protection locked="true" hidden="false"/>
    </xf>
    <xf numFmtId="173" fontId="24" fillId="2" borderId="16" xfId="26" applyFont="true" applyBorder="true" applyAlignment="true" applyProtection="true">
      <alignment horizontal="center" vertical="center" textRotation="0" wrapText="true" indent="0" shrinkToFit="false"/>
      <protection locked="true" hidden="false"/>
    </xf>
    <xf numFmtId="164" fontId="24" fillId="0" borderId="16" xfId="26" applyFont="true" applyBorder="true" applyAlignment="true" applyProtection="true">
      <alignment horizontal="left" vertical="center" textRotation="0" wrapText="true" indent="0" shrinkToFit="false"/>
      <protection locked="true" hidden="false"/>
    </xf>
    <xf numFmtId="175" fontId="23" fillId="5" borderId="16" xfId="26" applyFont="true" applyBorder="true" applyAlignment="true" applyProtection="true">
      <alignment horizontal="center" vertical="center" textRotation="0" wrapText="true" indent="0" shrinkToFit="false"/>
      <protection locked="true" hidden="false"/>
    </xf>
    <xf numFmtId="164" fontId="23" fillId="2" borderId="31" xfId="26" applyFont="true" applyBorder="true" applyAlignment="true" applyProtection="true">
      <alignment horizontal="center" vertical="center" textRotation="0" wrapText="false" indent="0" shrinkToFit="false"/>
      <protection locked="true" hidden="false"/>
    </xf>
    <xf numFmtId="164" fontId="23" fillId="2" borderId="16" xfId="26" applyFont="true" applyBorder="true" applyAlignment="true" applyProtection="true">
      <alignment horizontal="general" vertical="center" textRotation="0" wrapText="true" indent="0" shrinkToFit="false"/>
      <protection locked="true" hidden="false"/>
    </xf>
    <xf numFmtId="164" fontId="32" fillId="0" borderId="16" xfId="0" applyFont="true" applyBorder="true" applyAlignment="true" applyProtection="true">
      <alignment horizontal="general" vertical="center" textRotation="0" wrapText="false" indent="0" shrinkToFit="false"/>
      <protection locked="true" hidden="false"/>
    </xf>
    <xf numFmtId="164" fontId="24" fillId="2" borderId="16" xfId="0" applyFont="true" applyBorder="true" applyAlignment="true" applyProtection="true">
      <alignment horizontal="general" vertical="center" textRotation="0" wrapText="true" indent="0" shrinkToFit="false"/>
      <protection locked="true" hidden="false"/>
    </xf>
    <xf numFmtId="164" fontId="33" fillId="0" borderId="16" xfId="20" applyFont="true" applyBorder="true" applyAlignment="true" applyProtection="true">
      <alignment horizontal="justify" vertical="center" textRotation="0" wrapText="false" indent="0" shrinkToFit="false"/>
      <protection locked="true" hidden="false"/>
    </xf>
    <xf numFmtId="172" fontId="23" fillId="0" borderId="16" xfId="19" applyFont="true" applyBorder="true" applyAlignment="true" applyProtection="true">
      <alignment horizontal="general" vertical="center" textRotation="0" wrapText="false" indent="0" shrinkToFit="false"/>
      <protection locked="true" hidden="false"/>
    </xf>
    <xf numFmtId="169" fontId="23" fillId="7" borderId="29" xfId="0" applyFont="true" applyBorder="true" applyAlignment="true" applyProtection="true">
      <alignment horizontal="center" vertical="center" textRotation="0" wrapText="false" indent="0" shrinkToFit="false"/>
      <protection locked="true" hidden="false"/>
    </xf>
    <xf numFmtId="173" fontId="24" fillId="0" borderId="16" xfId="19" applyFont="true" applyBorder="true" applyAlignment="true" applyProtection="true">
      <alignment horizontal="center" vertical="center" textRotation="0" wrapText="false" indent="0" shrinkToFit="false"/>
      <protection locked="true" hidden="false"/>
    </xf>
    <xf numFmtId="164" fontId="24" fillId="0" borderId="16" xfId="0" applyFont="true" applyBorder="true" applyAlignment="true" applyProtection="true">
      <alignment horizontal="general" vertical="center" textRotation="0" wrapText="false" indent="0" shrinkToFit="false"/>
      <protection locked="true" hidden="false"/>
    </xf>
    <xf numFmtId="169" fontId="24" fillId="0" borderId="29" xfId="17" applyFont="true" applyBorder="true" applyAlignment="true" applyProtection="true">
      <alignment horizontal="center" vertical="center" textRotation="0" wrapText="false" indent="0" shrinkToFit="false"/>
      <protection locked="true" hidden="false"/>
    </xf>
    <xf numFmtId="175" fontId="24" fillId="0" borderId="16" xfId="0" applyFont="true" applyBorder="true" applyAlignment="true" applyProtection="true">
      <alignment horizontal="center" vertical="center" textRotation="0" wrapText="false" indent="0" shrinkToFit="false"/>
      <protection locked="true" hidden="false"/>
    </xf>
    <xf numFmtId="164" fontId="23" fillId="0" borderId="16" xfId="0" applyFont="true" applyBorder="true" applyAlignment="true" applyProtection="true">
      <alignment horizontal="general" vertical="center" textRotation="0" wrapText="false" indent="0" shrinkToFit="false"/>
      <protection locked="true" hidden="false"/>
    </xf>
    <xf numFmtId="175" fontId="23" fillId="0" borderId="16" xfId="0" applyFont="true" applyBorder="true" applyAlignment="true" applyProtection="true">
      <alignment horizontal="center" vertical="center" textRotation="0" wrapText="false" indent="0" shrinkToFit="false"/>
      <protection locked="true" hidden="false"/>
    </xf>
    <xf numFmtId="164" fontId="23" fillId="3" borderId="28" xfId="26" applyFont="true" applyBorder="true" applyAlignment="true" applyProtection="true">
      <alignment horizontal="center" vertical="center" textRotation="0" wrapText="true" indent="0" shrinkToFit="false"/>
      <protection locked="true" hidden="false"/>
    </xf>
    <xf numFmtId="169" fontId="23" fillId="3" borderId="29" xfId="26" applyFont="true" applyBorder="true" applyAlignment="true" applyProtection="true">
      <alignment horizontal="center" vertical="center" textRotation="0" wrapText="true" indent="0" shrinkToFit="false"/>
      <protection locked="true" hidden="false"/>
    </xf>
    <xf numFmtId="169" fontId="23" fillId="0" borderId="29" xfId="0" applyFont="true" applyBorder="true" applyAlignment="true" applyProtection="true">
      <alignment horizontal="center" vertical="center" textRotation="0" wrapText="false" indent="0" shrinkToFit="false"/>
      <protection locked="true" hidden="false"/>
    </xf>
    <xf numFmtId="164" fontId="23" fillId="5" borderId="14" xfId="26" applyFont="true" applyBorder="true" applyAlignment="true" applyProtection="true">
      <alignment horizontal="center" vertical="center" textRotation="0" wrapText="true" indent="0" shrinkToFit="false"/>
      <protection locked="true" hidden="false"/>
    </xf>
    <xf numFmtId="169" fontId="23" fillId="5" borderId="17" xfId="0" applyFont="true" applyBorder="true" applyAlignment="true" applyProtection="true">
      <alignment horizontal="center" vertical="center" textRotation="0" wrapText="false" indent="0" shrinkToFit="false"/>
      <protection locked="true" hidden="false"/>
    </xf>
    <xf numFmtId="164" fontId="26" fillId="2" borderId="0" xfId="0" applyFont="true" applyBorder="false" applyAlignment="true" applyProtection="true">
      <alignment horizontal="center" vertical="center" textRotation="0" wrapText="false" indent="0" shrinkToFit="false"/>
      <protection locked="true" hidden="false"/>
    </xf>
    <xf numFmtId="172" fontId="23" fillId="2" borderId="16" xfId="19" applyFont="true" applyBorder="true" applyAlignment="true" applyProtection="true">
      <alignment horizontal="center" vertical="center" textRotation="0" wrapText="false" indent="0" shrinkToFit="false"/>
      <protection locked="true" hidden="false"/>
    </xf>
    <xf numFmtId="164" fontId="24" fillId="2" borderId="16" xfId="0" applyFont="true" applyBorder="true" applyAlignment="true" applyProtection="true">
      <alignment horizontal="center" vertical="center" textRotation="0" wrapText="false" indent="0" shrinkToFit="false"/>
      <protection locked="true" hidden="false"/>
    </xf>
    <xf numFmtId="164" fontId="23" fillId="0" borderId="3" xfId="0" applyFont="true" applyBorder="true" applyAlignment="true" applyProtection="true">
      <alignment horizontal="center" vertical="center" textRotation="0" wrapText="true" indent="0" shrinkToFit="false"/>
      <protection locked="true" hidden="false"/>
    </xf>
    <xf numFmtId="164" fontId="24" fillId="0" borderId="3" xfId="0" applyFont="true" applyBorder="true" applyAlignment="true" applyProtection="true">
      <alignment horizontal="center" vertical="center" textRotation="0" wrapText="true" indent="0" shrinkToFit="false"/>
      <protection locked="true" hidden="false"/>
    </xf>
    <xf numFmtId="164" fontId="18" fillId="4" borderId="3" xfId="0" applyFont="true" applyBorder="true" applyAlignment="true" applyProtection="true">
      <alignment horizontal="center" vertical="bottom" textRotation="0" wrapText="true" indent="0" shrinkToFit="false"/>
      <protection locked="true" hidden="false"/>
    </xf>
    <xf numFmtId="164" fontId="18" fillId="5" borderId="11" xfId="0" applyFont="true" applyBorder="true" applyAlignment="true" applyProtection="true">
      <alignment horizontal="center" vertical="center" textRotation="0" wrapText="true" indent="0" shrinkToFit="false"/>
      <protection locked="true" hidden="false"/>
    </xf>
    <xf numFmtId="164" fontId="23" fillId="5" borderId="12" xfId="0" applyFont="true" applyBorder="true" applyAlignment="true" applyProtection="true">
      <alignment horizontal="center" vertical="center" textRotation="0" wrapText="true" indent="0" shrinkToFit="false"/>
      <protection locked="true" hidden="false"/>
    </xf>
    <xf numFmtId="164" fontId="23" fillId="5" borderId="13" xfId="0" applyFont="true" applyBorder="true" applyAlignment="true" applyProtection="true">
      <alignment horizontal="center" vertical="center" textRotation="0" wrapText="true" indent="0" shrinkToFit="false"/>
      <protection locked="true" hidden="false"/>
    </xf>
    <xf numFmtId="164" fontId="0" fillId="2" borderId="28" xfId="0" applyFont="true" applyBorder="true" applyAlignment="true" applyProtection="true">
      <alignment horizontal="center" vertical="center" textRotation="0" wrapText="true" indent="0" shrinkToFit="false"/>
      <protection locked="true" hidden="false"/>
    </xf>
    <xf numFmtId="169" fontId="24" fillId="0" borderId="16" xfId="0" applyFont="true" applyBorder="true" applyAlignment="true" applyProtection="true">
      <alignment horizontal="center" vertical="center" textRotation="0" wrapText="true" indent="0" shrinkToFit="false"/>
      <protection locked="true" hidden="false"/>
    </xf>
    <xf numFmtId="169" fontId="24" fillId="2" borderId="16" xfId="15" applyFont="true" applyBorder="true" applyAlignment="true" applyProtection="true">
      <alignment horizontal="center" vertical="center" textRotation="0" wrapText="true" indent="0" shrinkToFit="false"/>
      <protection locked="true" hidden="false"/>
    </xf>
    <xf numFmtId="169" fontId="24" fillId="2" borderId="29" xfId="15" applyFont="true" applyBorder="true" applyAlignment="true" applyProtection="true">
      <alignment horizontal="center" vertical="center" textRotation="0" wrapText="true" indent="0" shrinkToFit="false"/>
      <protection locked="true" hidden="false"/>
    </xf>
    <xf numFmtId="164" fontId="0" fillId="0" borderId="16" xfId="0" applyFont="true" applyBorder="true" applyAlignment="true" applyProtection="true">
      <alignment horizontal="center" vertical="center" textRotation="0" wrapText="true" indent="0" shrinkToFit="false"/>
      <protection locked="true" hidden="false"/>
    </xf>
    <xf numFmtId="176" fontId="25" fillId="2" borderId="16" xfId="0" applyFont="true" applyBorder="true" applyAlignment="true" applyProtection="true">
      <alignment horizontal="center" vertical="center" textRotation="0" wrapText="true" indent="0" shrinkToFit="true"/>
      <protection locked="true" hidden="false"/>
    </xf>
    <xf numFmtId="169" fontId="24" fillId="0" borderId="16" xfId="15" applyFont="true" applyBorder="true" applyAlignment="true" applyProtection="true">
      <alignment horizontal="center" vertical="center" textRotation="0" wrapText="true" indent="0" shrinkToFit="false"/>
      <protection locked="true" hidden="false"/>
    </xf>
    <xf numFmtId="164" fontId="0" fillId="2" borderId="32" xfId="0" applyFont="true" applyBorder="true" applyAlignment="true" applyProtection="true">
      <alignment horizontal="center" vertical="center" textRotation="0" wrapText="true" indent="0" shrinkToFit="false"/>
      <protection locked="true" hidden="false"/>
    </xf>
    <xf numFmtId="164" fontId="0" fillId="0" borderId="33" xfId="0" applyFont="true" applyBorder="true" applyAlignment="true" applyProtection="true">
      <alignment horizontal="center" vertical="center" textRotation="0" wrapText="true" indent="0" shrinkToFit="false"/>
      <protection locked="true" hidden="false"/>
    </xf>
    <xf numFmtId="164" fontId="24" fillId="2" borderId="33" xfId="0" applyFont="true" applyBorder="true" applyAlignment="true" applyProtection="true">
      <alignment horizontal="center" vertical="center" textRotation="0" wrapText="true" indent="0" shrinkToFit="false"/>
      <protection locked="true" hidden="false"/>
    </xf>
    <xf numFmtId="176" fontId="25" fillId="2" borderId="33" xfId="0" applyFont="true" applyBorder="true" applyAlignment="true" applyProtection="true">
      <alignment horizontal="center" vertical="center" textRotation="0" wrapText="true" indent="0" shrinkToFit="true"/>
      <protection locked="true" hidden="false"/>
    </xf>
    <xf numFmtId="169" fontId="24" fillId="0" borderId="15" xfId="15" applyFont="true" applyBorder="true" applyAlignment="true" applyProtection="true">
      <alignment horizontal="center" vertical="center" textRotation="0" wrapText="true" indent="0" shrinkToFit="false"/>
      <protection locked="true" hidden="false"/>
    </xf>
    <xf numFmtId="169" fontId="24" fillId="2" borderId="33" xfId="15" applyFont="true" applyBorder="true" applyAlignment="true" applyProtection="true">
      <alignment horizontal="center" vertical="center" textRotation="0" wrapText="true" indent="0" shrinkToFit="false"/>
      <protection locked="true" hidden="false"/>
    </xf>
    <xf numFmtId="169" fontId="24" fillId="2" borderId="34" xfId="15" applyFont="true" applyBorder="true" applyAlignment="true" applyProtection="true">
      <alignment horizontal="center" vertical="center" textRotation="0" wrapText="true" indent="0" shrinkToFit="false"/>
      <protection locked="true" hidden="false"/>
    </xf>
    <xf numFmtId="164" fontId="18" fillId="5" borderId="8" xfId="0" applyFont="true" applyBorder="true" applyAlignment="true" applyProtection="true">
      <alignment horizontal="center" vertical="center" textRotation="0" wrapText="true" indent="0" shrinkToFit="false"/>
      <protection locked="true" hidden="false"/>
    </xf>
    <xf numFmtId="169" fontId="18" fillId="4" borderId="3" xfId="0" applyFont="true" applyBorder="true" applyAlignment="true" applyProtection="true">
      <alignment horizontal="center" vertical="center" textRotation="0" wrapText="true" indent="0" shrinkToFit="false"/>
      <protection locked="true" hidden="false"/>
    </xf>
    <xf numFmtId="164" fontId="18" fillId="2" borderId="3" xfId="0" applyFont="true" applyBorder="true" applyAlignment="true" applyProtection="true">
      <alignment horizontal="center" vertical="bottom" textRotation="0" wrapText="true" indent="0" shrinkToFit="false"/>
      <protection locked="true" hidden="false"/>
    </xf>
    <xf numFmtId="164" fontId="0" fillId="0" borderId="3" xfId="0" applyFont="true" applyBorder="true" applyAlignment="true" applyProtection="true">
      <alignment horizontal="left" vertical="center" textRotation="0" wrapText="true" indent="0" shrinkToFit="false"/>
      <protection locked="true" hidden="false"/>
    </xf>
    <xf numFmtId="164" fontId="23" fillId="4" borderId="30" xfId="0" applyFont="true" applyBorder="true" applyAlignment="true" applyProtection="true">
      <alignment horizontal="center" vertical="center" textRotation="0" wrapText="false" indent="0" shrinkToFit="false"/>
      <protection locked="true" hidden="false"/>
    </xf>
    <xf numFmtId="164" fontId="23" fillId="4" borderId="35" xfId="0" applyFont="true" applyBorder="true" applyAlignment="true" applyProtection="true">
      <alignment horizontal="center" vertical="center" textRotation="0" wrapText="false" indent="0" shrinkToFit="false"/>
      <protection locked="true" hidden="false"/>
    </xf>
    <xf numFmtId="164" fontId="23" fillId="5" borderId="36" xfId="0" applyFont="true" applyBorder="true" applyAlignment="true" applyProtection="true">
      <alignment horizontal="center" vertical="center" textRotation="0" wrapText="false" indent="0" shrinkToFit="false"/>
      <protection locked="true" hidden="false"/>
    </xf>
    <xf numFmtId="164" fontId="23" fillId="5" borderId="37" xfId="0" applyFont="true" applyBorder="true" applyAlignment="true" applyProtection="true">
      <alignment horizontal="center" vertical="center" textRotation="0" wrapText="false" indent="0" shrinkToFit="false"/>
      <protection locked="true" hidden="false"/>
    </xf>
    <xf numFmtId="164" fontId="23" fillId="5" borderId="37" xfId="0" applyFont="true" applyBorder="true" applyAlignment="true" applyProtection="true">
      <alignment horizontal="center" vertical="center" textRotation="0" wrapText="true" indent="0" shrinkToFit="false"/>
      <protection locked="true" hidden="false"/>
    </xf>
    <xf numFmtId="164" fontId="23" fillId="5" borderId="38" xfId="0" applyFont="true" applyBorder="true" applyAlignment="true" applyProtection="true">
      <alignment horizontal="center" vertical="center" textRotation="0" wrapText="true" indent="0" shrinkToFit="false"/>
      <protection locked="true" hidden="false"/>
    </xf>
    <xf numFmtId="176" fontId="25" fillId="0" borderId="11" xfId="0" applyFont="true" applyBorder="true" applyAlignment="true" applyProtection="true">
      <alignment horizontal="center" vertical="center" textRotation="0" wrapText="false" indent="0" shrinkToFit="true"/>
      <protection locked="true" hidden="false"/>
    </xf>
    <xf numFmtId="164" fontId="24" fillId="0" borderId="12" xfId="0" applyFont="true" applyBorder="true" applyAlignment="true" applyProtection="true">
      <alignment horizontal="left" vertical="center" textRotation="0" wrapText="true" indent="0" shrinkToFit="false"/>
      <protection locked="true" hidden="false"/>
    </xf>
    <xf numFmtId="164" fontId="24" fillId="0" borderId="12" xfId="0" applyFont="true" applyBorder="true" applyAlignment="true" applyProtection="true">
      <alignment horizontal="center" vertical="center" textRotation="0" wrapText="true" indent="0" shrinkToFit="false"/>
      <protection locked="true" hidden="false"/>
    </xf>
    <xf numFmtId="164" fontId="25" fillId="0" borderId="12" xfId="0" applyFont="true" applyBorder="true" applyAlignment="true" applyProtection="true">
      <alignment horizontal="center" vertical="center" textRotation="0" wrapText="false" indent="0" shrinkToFit="true"/>
      <protection locked="true" hidden="false"/>
    </xf>
    <xf numFmtId="164" fontId="25" fillId="2" borderId="12" xfId="0" applyFont="true" applyBorder="true" applyAlignment="true" applyProtection="true">
      <alignment horizontal="center" vertical="center" textRotation="0" wrapText="false" indent="0" shrinkToFit="true"/>
      <protection locked="true" hidden="false"/>
    </xf>
    <xf numFmtId="169" fontId="24" fillId="0" borderId="12" xfId="0" applyFont="true" applyBorder="true" applyAlignment="true" applyProtection="true">
      <alignment horizontal="center" vertical="center" textRotation="0" wrapText="false" indent="0" shrinkToFit="false"/>
      <protection locked="true" hidden="false"/>
    </xf>
    <xf numFmtId="169" fontId="24" fillId="2" borderId="12" xfId="0" applyFont="true" applyBorder="true" applyAlignment="true" applyProtection="true">
      <alignment horizontal="center" vertical="center" textRotation="0" wrapText="false" indent="0" shrinkToFit="false"/>
      <protection locked="true" hidden="false"/>
    </xf>
    <xf numFmtId="169" fontId="24" fillId="2" borderId="13" xfId="17" applyFont="true" applyBorder="true" applyAlignment="true" applyProtection="true">
      <alignment horizontal="center" vertical="center" textRotation="0" wrapText="false" indent="0" shrinkToFit="false"/>
      <protection locked="true" hidden="false"/>
    </xf>
    <xf numFmtId="164" fontId="25" fillId="0" borderId="28" xfId="0" applyFont="true" applyBorder="true" applyAlignment="true" applyProtection="true">
      <alignment horizontal="center" vertical="center" textRotation="0" wrapText="true" indent="0" shrinkToFit="false"/>
      <protection locked="true" hidden="false"/>
    </xf>
    <xf numFmtId="164" fontId="25" fillId="0" borderId="16" xfId="0" applyFont="true" applyBorder="true" applyAlignment="true" applyProtection="true">
      <alignment horizontal="left" vertical="center" textRotation="0" wrapText="true" indent="0" shrinkToFit="false"/>
      <protection locked="true" hidden="false"/>
    </xf>
    <xf numFmtId="164" fontId="25" fillId="0" borderId="16" xfId="0" applyFont="true" applyBorder="true" applyAlignment="true" applyProtection="true">
      <alignment horizontal="center" vertical="center" textRotation="0" wrapText="false" indent="0" shrinkToFit="true"/>
      <protection locked="true" hidden="false"/>
    </xf>
    <xf numFmtId="164" fontId="25" fillId="2" borderId="16" xfId="0" applyFont="true" applyBorder="true" applyAlignment="true" applyProtection="true">
      <alignment horizontal="center" vertical="center" textRotation="0" wrapText="false" indent="0" shrinkToFit="true"/>
      <protection locked="true" hidden="false"/>
    </xf>
    <xf numFmtId="169" fontId="24" fillId="2" borderId="29" xfId="17" applyFont="true" applyBorder="true" applyAlignment="true" applyProtection="true">
      <alignment horizontal="center" vertical="center" textRotation="0" wrapText="false" indent="0" shrinkToFit="false"/>
      <protection locked="true" hidden="false"/>
    </xf>
    <xf numFmtId="176" fontId="25" fillId="0" borderId="28" xfId="0" applyFont="true" applyBorder="true" applyAlignment="true" applyProtection="true">
      <alignment horizontal="center" vertical="center" textRotation="0" wrapText="false" indent="0" shrinkToFit="true"/>
      <protection locked="true" hidden="false"/>
    </xf>
    <xf numFmtId="164" fontId="0" fillId="0" borderId="16" xfId="0" applyFont="true" applyBorder="true" applyAlignment="true" applyProtection="true">
      <alignment horizontal="left" vertical="center" textRotation="0" wrapText="true" indent="0" shrinkToFit="false"/>
      <protection locked="true" hidden="false"/>
    </xf>
    <xf numFmtId="164" fontId="24" fillId="0" borderId="16" xfId="0" applyFont="true" applyBorder="true" applyAlignment="true" applyProtection="true">
      <alignment horizontal="left" vertical="center" textRotation="0" wrapText="true" indent="0" shrinkToFit="false"/>
      <protection locked="true" hidden="false"/>
    </xf>
    <xf numFmtId="169" fontId="24" fillId="0" borderId="16" xfId="0" applyFont="true" applyBorder="true" applyAlignment="true" applyProtection="true">
      <alignment horizontal="center" vertical="center" textRotation="0" wrapText="false" indent="0" shrinkToFit="true"/>
      <protection locked="true" hidden="false"/>
    </xf>
    <xf numFmtId="176" fontId="25" fillId="0" borderId="14" xfId="0" applyFont="true" applyBorder="true" applyAlignment="true" applyProtection="true">
      <alignment horizontal="center" vertical="center" textRotation="0" wrapText="false" indent="0" shrinkToFit="true"/>
      <protection locked="true" hidden="false"/>
    </xf>
    <xf numFmtId="164" fontId="24" fillId="0" borderId="15" xfId="0" applyFont="true" applyBorder="true" applyAlignment="true" applyProtection="true">
      <alignment horizontal="left" vertical="center" textRotation="0" wrapText="true" indent="0" shrinkToFit="false"/>
      <protection locked="true" hidden="false"/>
    </xf>
    <xf numFmtId="164" fontId="25" fillId="0" borderId="15" xfId="0" applyFont="true" applyBorder="true" applyAlignment="true" applyProtection="true">
      <alignment horizontal="center" vertical="center" textRotation="0" wrapText="false" indent="0" shrinkToFit="true"/>
      <protection locked="true" hidden="false"/>
    </xf>
    <xf numFmtId="164" fontId="25" fillId="2" borderId="15" xfId="0" applyFont="true" applyBorder="true" applyAlignment="true" applyProtection="true">
      <alignment horizontal="center" vertical="center" textRotation="0" wrapText="false" indent="0" shrinkToFit="true"/>
      <protection locked="true" hidden="false"/>
    </xf>
    <xf numFmtId="169" fontId="24" fillId="2" borderId="15" xfId="0" applyFont="true" applyBorder="true" applyAlignment="true" applyProtection="true">
      <alignment horizontal="center" vertical="center" textRotation="0" wrapText="false" indent="0" shrinkToFit="false"/>
      <protection locked="true" hidden="false"/>
    </xf>
    <xf numFmtId="169" fontId="24" fillId="2" borderId="17" xfId="17" applyFont="true" applyBorder="true" applyAlignment="true" applyProtection="true">
      <alignment horizontal="center" vertical="center" textRotation="0" wrapText="false" indent="0" shrinkToFit="false"/>
      <protection locked="true" hidden="false"/>
    </xf>
    <xf numFmtId="169" fontId="23" fillId="5" borderId="39" xfId="15" applyFont="true" applyBorder="true" applyAlignment="true" applyProtection="true">
      <alignment horizontal="center" vertical="center" textRotation="0" wrapText="false" indent="0" shrinkToFit="false"/>
      <protection locked="true" hidden="false"/>
    </xf>
    <xf numFmtId="169" fontId="23" fillId="5" borderId="6" xfId="15" applyFont="true" applyBorder="true" applyAlignment="true" applyProtection="true">
      <alignment horizontal="center" vertical="center" textRotation="0" wrapText="false" indent="0" shrinkToFit="false"/>
      <protection locked="true" hidden="false"/>
    </xf>
    <xf numFmtId="169" fontId="23" fillId="5" borderId="4" xfId="15" applyFont="true" applyBorder="true" applyAlignment="true" applyProtection="true">
      <alignment horizontal="center" vertical="center" textRotation="0" wrapText="false" indent="0" shrinkToFit="false"/>
      <protection locked="true" hidden="false"/>
    </xf>
    <xf numFmtId="164" fontId="23" fillId="5" borderId="40" xfId="0" applyFont="true" applyBorder="true" applyAlignment="true" applyProtection="true">
      <alignment horizontal="center" vertical="center" textRotation="0" wrapText="false" indent="0" shrinkToFit="false"/>
      <protection locked="true" hidden="false"/>
    </xf>
    <xf numFmtId="164" fontId="34" fillId="0" borderId="1" xfId="30" applyFont="true" applyBorder="true" applyAlignment="true" applyProtection="true">
      <alignment horizontal="center" vertical="center" textRotation="0" wrapText="false" indent="0" shrinkToFit="false"/>
      <protection locked="true" hidden="false"/>
    </xf>
    <xf numFmtId="164" fontId="24" fillId="0" borderId="30" xfId="30" applyFont="true" applyBorder="true" applyAlignment="true" applyProtection="true">
      <alignment horizontal="center" vertical="top" textRotation="0" wrapText="true" indent="0" shrinkToFit="false"/>
      <protection locked="true" hidden="false"/>
    </xf>
    <xf numFmtId="164" fontId="24" fillId="0" borderId="31" xfId="30" applyFont="true" applyBorder="true" applyAlignment="true" applyProtection="true">
      <alignment horizontal="center" vertical="top" textRotation="0" wrapText="true" indent="0" shrinkToFit="false"/>
      <protection locked="true" hidden="false"/>
    </xf>
    <xf numFmtId="164" fontId="25" fillId="0" borderId="41" xfId="30" applyFont="true" applyBorder="true" applyAlignment="true" applyProtection="true">
      <alignment horizontal="center" vertical="center" textRotation="0" wrapText="true" indent="0" shrinkToFit="false"/>
      <protection locked="true" hidden="false"/>
    </xf>
    <xf numFmtId="164" fontId="23" fillId="5" borderId="11" xfId="0" applyFont="true" applyBorder="true" applyAlignment="true" applyProtection="true">
      <alignment horizontal="center" vertical="center" textRotation="0" wrapText="false" indent="0" shrinkToFit="false"/>
      <protection locked="true" hidden="false"/>
    </xf>
    <xf numFmtId="164" fontId="23" fillId="5" borderId="12" xfId="0" applyFont="true" applyBorder="true" applyAlignment="true" applyProtection="true">
      <alignment horizontal="center" vertical="center" textRotation="0" wrapText="false" indent="0" shrinkToFit="false"/>
      <protection locked="true" hidden="false"/>
    </xf>
    <xf numFmtId="164" fontId="23" fillId="2" borderId="28" xfId="0" applyFont="true" applyBorder="true" applyAlignment="true" applyProtection="true">
      <alignment horizontal="center" vertical="center" textRotation="0" wrapText="false" indent="0" shrinkToFit="false"/>
      <protection locked="true" hidden="false"/>
    </xf>
    <xf numFmtId="176" fontId="25" fillId="0" borderId="16" xfId="0" applyFont="true" applyBorder="true" applyAlignment="true" applyProtection="true">
      <alignment horizontal="center" vertical="center" textRotation="0" wrapText="false" indent="0" shrinkToFit="true"/>
      <protection locked="true" hidden="false"/>
    </xf>
    <xf numFmtId="169" fontId="24" fillId="0" borderId="16" xfId="17" applyFont="true" applyBorder="true" applyAlignment="true" applyProtection="true">
      <alignment horizontal="center" vertical="center" textRotation="0" wrapText="false" indent="0" shrinkToFit="true"/>
      <protection locked="true" hidden="false"/>
    </xf>
    <xf numFmtId="169" fontId="24" fillId="2" borderId="16" xfId="0" applyFont="true" applyBorder="true" applyAlignment="true" applyProtection="true">
      <alignment horizontal="center" vertical="center" textRotation="0" wrapText="true" indent="0" shrinkToFit="false"/>
      <protection locked="true" hidden="false"/>
    </xf>
    <xf numFmtId="169" fontId="24" fillId="2" borderId="29" xfId="0" applyFont="true" applyBorder="true" applyAlignment="true" applyProtection="true">
      <alignment horizontal="center" vertical="center" textRotation="0" wrapText="true" indent="0" shrinkToFit="false"/>
      <protection locked="true" hidden="false"/>
    </xf>
    <xf numFmtId="170" fontId="25" fillId="0" borderId="16" xfId="0" applyFont="true" applyBorder="true" applyAlignment="true" applyProtection="true">
      <alignment horizontal="center" vertical="center" textRotation="0" wrapText="false" indent="0" shrinkToFit="true"/>
      <protection locked="true" hidden="false"/>
    </xf>
    <xf numFmtId="176" fontId="24" fillId="2" borderId="28" xfId="0" applyFont="true" applyBorder="true" applyAlignment="true" applyProtection="true">
      <alignment horizontal="center" vertical="center" textRotation="0" wrapText="false" indent="0" shrinkToFit="true"/>
      <protection locked="true" hidden="false"/>
    </xf>
    <xf numFmtId="164" fontId="24" fillId="2" borderId="16" xfId="0" applyFont="true" applyBorder="true" applyAlignment="true" applyProtection="true">
      <alignment horizontal="left" vertical="center" textRotation="0" wrapText="true" indent="0" shrinkToFit="false"/>
      <protection locked="true" hidden="false"/>
    </xf>
    <xf numFmtId="170" fontId="24" fillId="2" borderId="16" xfId="0" applyFont="true" applyBorder="true" applyAlignment="true" applyProtection="true">
      <alignment horizontal="center" vertical="center" textRotation="0" wrapText="false" indent="0" shrinkToFit="true"/>
      <protection locked="true" hidden="false"/>
    </xf>
    <xf numFmtId="176" fontId="25" fillId="2" borderId="14" xfId="0" applyFont="true" applyBorder="true" applyAlignment="true" applyProtection="true">
      <alignment horizontal="center" vertical="center" textRotation="0" wrapText="false" indent="0" shrinkToFit="true"/>
      <protection locked="true" hidden="false"/>
    </xf>
    <xf numFmtId="170" fontId="25" fillId="0" borderId="15" xfId="0" applyFont="true" applyBorder="true" applyAlignment="true" applyProtection="true">
      <alignment horizontal="center" vertical="center" textRotation="0" wrapText="false" indent="0" shrinkToFit="true"/>
      <protection locked="true" hidden="false"/>
    </xf>
    <xf numFmtId="169" fontId="24" fillId="0" borderId="15" xfId="17" applyFont="true" applyBorder="true" applyAlignment="true" applyProtection="true">
      <alignment horizontal="center" vertical="center" textRotation="0" wrapText="false" indent="0" shrinkToFit="true"/>
      <protection locked="true" hidden="false"/>
    </xf>
    <xf numFmtId="169" fontId="24" fillId="2" borderId="15" xfId="0" applyFont="true" applyBorder="true" applyAlignment="true" applyProtection="true">
      <alignment horizontal="center" vertical="center" textRotation="0" wrapText="true" indent="0" shrinkToFit="false"/>
      <protection locked="true" hidden="false"/>
    </xf>
    <xf numFmtId="169" fontId="24" fillId="2" borderId="17" xfId="0" applyFont="true" applyBorder="true" applyAlignment="true" applyProtection="true">
      <alignment horizontal="center" vertical="center" textRotation="0" wrapText="true" indent="0" shrinkToFit="false"/>
      <protection locked="true" hidden="false"/>
    </xf>
    <xf numFmtId="164" fontId="25" fillId="0" borderId="4" xfId="30" applyFont="true" applyBorder="true" applyAlignment="true" applyProtection="true">
      <alignment horizontal="center" vertical="top" textRotation="0" wrapText="true" indent="0" shrinkToFit="false"/>
      <protection locked="true" hidden="false"/>
    </xf>
    <xf numFmtId="170" fontId="25" fillId="2" borderId="14" xfId="0" applyFont="true" applyBorder="true" applyAlignment="true" applyProtection="true">
      <alignment horizontal="center" vertical="center" textRotation="0" wrapText="false" indent="0" shrinkToFit="true"/>
      <protection locked="true" hidden="false"/>
    </xf>
    <xf numFmtId="164" fontId="24" fillId="2" borderId="15" xfId="0" applyFont="true" applyBorder="true" applyAlignment="true" applyProtection="true">
      <alignment horizontal="left" vertical="center" textRotation="0" wrapText="true" indent="0" shrinkToFit="false"/>
      <protection locked="true" hidden="false"/>
    </xf>
    <xf numFmtId="170" fontId="25" fillId="2" borderId="15" xfId="0" applyFont="true" applyBorder="true" applyAlignment="true" applyProtection="true">
      <alignment horizontal="center" vertical="center" textRotation="0" wrapText="false" indent="0" shrinkToFit="true"/>
      <protection locked="true" hidden="false"/>
    </xf>
    <xf numFmtId="169" fontId="0" fillId="2" borderId="15" xfId="0" applyFont="true" applyBorder="true" applyAlignment="true" applyProtection="true">
      <alignment horizontal="center" vertical="center" textRotation="0" wrapText="false" indent="0" shrinkToFit="false"/>
      <protection locked="true" hidden="false"/>
    </xf>
    <xf numFmtId="169" fontId="0" fillId="2" borderId="17" xfId="0" applyFont="true" applyBorder="true" applyAlignment="true" applyProtection="true">
      <alignment horizontal="center" vertical="center" textRotation="0" wrapText="false" indent="0" shrinkToFit="false"/>
      <protection locked="true" hidden="false"/>
    </xf>
    <xf numFmtId="164" fontId="24" fillId="5" borderId="8" xfId="0" applyFont="true" applyBorder="true" applyAlignment="true" applyProtection="true">
      <alignment horizontal="center" vertical="center" textRotation="0" wrapText="false" indent="0" shrinkToFit="false"/>
      <protection locked="true" hidden="false"/>
    </xf>
    <xf numFmtId="169" fontId="23" fillId="5" borderId="3" xfId="15" applyFont="true" applyBorder="true" applyAlignment="true" applyProtection="true">
      <alignment horizontal="center" vertical="center" textRotation="0" wrapText="false" indent="0" shrinkToFit="false"/>
      <protection locked="true" hidden="false"/>
    </xf>
    <xf numFmtId="169" fontId="23" fillId="5" borderId="3" xfId="0" applyFont="true" applyBorder="true" applyAlignment="true" applyProtection="true">
      <alignment horizontal="center" vertical="center" textRotation="0" wrapText="false" indent="0" shrinkToFit="false"/>
      <protection locked="true" hidden="false"/>
    </xf>
    <xf numFmtId="164" fontId="34" fillId="0" borderId="3" xfId="30" applyFont="true" applyBorder="true" applyAlignment="true" applyProtection="true">
      <alignment horizontal="center" vertical="top" textRotation="0" wrapText="false" indent="0" shrinkToFit="false"/>
      <protection locked="true" hidden="false"/>
    </xf>
    <xf numFmtId="164" fontId="0" fillId="0" borderId="41" xfId="0" applyFont="true" applyBorder="true" applyAlignment="true" applyProtection="true">
      <alignment horizontal="left" vertical="top" textRotation="0" wrapText="true" indent="0" shrinkToFit="false"/>
      <protection locked="true" hidden="false"/>
    </xf>
  </cellXfs>
  <cellStyles count="21">
    <cellStyle name="Normal" xfId="0" builtinId="0"/>
    <cellStyle name="Comma" xfId="15" builtinId="3"/>
    <cellStyle name="Comma [0]" xfId="16" builtinId="6"/>
    <cellStyle name="Currency" xfId="17" builtinId="4"/>
    <cellStyle name="Currency [0]" xfId="18" builtinId="7"/>
    <cellStyle name="Percent" xfId="19" builtinId="5"/>
    <cellStyle name="Moeda 2" xfId="21"/>
    <cellStyle name="Moeda 2 2" xfId="22"/>
    <cellStyle name="Moeda 3" xfId="23"/>
    <cellStyle name="Moeda 4" xfId="24"/>
    <cellStyle name="Moeda 5" xfId="25"/>
    <cellStyle name="Normal 2" xfId="26"/>
    <cellStyle name="Normal 3" xfId="27"/>
    <cellStyle name="Normal 4" xfId="28"/>
    <cellStyle name="Normal 5" xfId="29"/>
    <cellStyle name="Normal 6" xfId="30"/>
    <cellStyle name="Vírgula 2" xfId="31"/>
    <cellStyle name="Vírgula 2 2" xfId="32"/>
    <cellStyle name="Vírgula 3" xfId="33"/>
    <cellStyle name="Vírgula 4" xfId="34"/>
    <cellStyle name="*unknown*" xfId="20" builtinId="8"/>
  </cellStyles>
  <dxfs count="2">
    <dxf>
      <fill>
        <patternFill patternType="solid">
          <bgColor rgb="FF000000"/>
        </patternFill>
      </fill>
    </dxf>
    <dxf>
      <fill>
        <patternFill patternType="solid">
          <fgColor rgb="FFFF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5E0B4"/>
      <rgbColor rgb="FFFFFF99"/>
      <rgbColor rgb="FFA9D18E"/>
      <rgbColor rgb="FFFF99CC"/>
      <rgbColor rgb="FFCC99FF"/>
      <rgbColor rgb="FFF4B183"/>
      <rgbColor rgb="FF3366FF"/>
      <rgbColor rgb="FF33CCCC"/>
      <rgbColor rgb="FF99CC00"/>
      <rgbColor rgb="FFFFCC00"/>
      <rgbColor rgb="FFFF9900"/>
      <rgbColor rgb="FFFF6600"/>
      <rgbColor rgb="FF666699"/>
      <rgbColor rgb="FFAFABAB"/>
      <rgbColor rgb="FF002060"/>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tables/table1.xml><?xml version="1.0" encoding="utf-8"?>
<table xmlns="http://schemas.openxmlformats.org/spreadsheetml/2006/main" id="1" name="Tabela2" displayName="Tabela2" ref="A3:B22" headerRowCount="1" totalsRowCount="0" totalsRowShown="0">
  <autoFilter ref="A3:B22"/>
  <tableColumns count="2">
    <tableColumn id="1" name="Colunas1"/>
    <tableColumn id="2" name="Colunas2"/>
  </tableColumns>
</table>
</file>

<file path=xl/theme/theme1.xml><?xml version="1.0" encoding="utf-8"?>
<a:theme xmlns:a="http://schemas.openxmlformats.org/drawingml/2006/main" xmlns:r="http://schemas.openxmlformats.org/officeDocument/2006/relationships" name="Tema do Office">
  <a:themeElements>
    <a:clrScheme name="Escritório">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itchFamily="0" charset="1"/>
        <a:ea typeface=""/>
        <a:cs typeface=""/>
      </a:majorFont>
      <a:minorFont>
        <a:latin typeface="Calibri"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table" Target="../tables/table1.xml"/>
</Relationships>
</file>

<file path=xl/worksheets/_rels/sheet4.xml.rels><?xml version="1.0" encoding="UTF-8"?>
<Relationships xmlns="http://schemas.openxmlformats.org/package/2006/relationships"><Relationship Id="rId1" Type="http://schemas.openxmlformats.org/officeDocument/2006/relationships/hyperlink" Target="../../AppData/Local/Temp/17%20Instrucao%20Normativa%2002_2008%20Servicos%20Continuados/0%20LEGISLACAO%20GERAL/IN%2003_2005%20MSP_SRP/AnexoII_IN03.rtf" TargetMode="External"/>
</Relationships>
</file>

<file path=xl/worksheets/_rels/sheet5.xml.rels><?xml version="1.0" encoding="UTF-8"?>
<Relationships xmlns="http://schemas.openxmlformats.org/package/2006/relationships"><Relationship Id="rId1" Type="http://schemas.openxmlformats.org/officeDocument/2006/relationships/hyperlink" Target="../../AppData/Local/Temp/17%20Instrucao%20Normativa%2002_2008%20Servicos%20Continuados/0%20LEGISLACAO%20GERAL/IN%2003_2005%20MSP_SRP/AnexoII_IN03.rtf" TargetMode="External"/>
</Relationships>
</file>

<file path=xl/worksheets/_rels/sheet6.xml.rels><?xml version="1.0" encoding="UTF-8"?>
<Relationships xmlns="http://schemas.openxmlformats.org/package/2006/relationships"><Relationship Id="rId1" Type="http://schemas.openxmlformats.org/officeDocument/2006/relationships/hyperlink" Target="../../AppData/Local/Temp/17%20Instrucao%20Normativa%2002_2008%20Servicos%20Continuados/0%20LEGISLACAO%20GERAL/IN%2003_2005%20MSP_SRP/AnexoII_IN03.rt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40"/>
  <sheetViews>
    <sheetView showFormulas="false" showGridLines="true" showRowColHeaders="true" showZeros="true" rightToLeft="false" tabSelected="false" showOutlineSymbols="true" defaultGridColor="true" view="pageBreakPreview" topLeftCell="B1" colorId="64" zoomScale="100" zoomScaleNormal="145" zoomScalePageLayoutView="100" workbookViewId="0">
      <selection pane="topLeft" activeCell="E8" activeCellId="0" sqref="E8"/>
    </sheetView>
  </sheetViews>
  <sheetFormatPr defaultColWidth="8.71484375" defaultRowHeight="15" customHeight="true" zeroHeight="false" outlineLevelRow="0" outlineLevelCol="0"/>
  <cols>
    <col collapsed="false" customWidth="true" hidden="false" outlineLevel="0" max="1" min="1" style="1" width="33.86"/>
    <col collapsed="false" customWidth="true" hidden="false" outlineLevel="0" max="2" min="2" style="1" width="15.42"/>
    <col collapsed="false" customWidth="true" hidden="false" outlineLevel="0" max="3" min="3" style="1" width="19.29"/>
    <col collapsed="false" customWidth="true" hidden="false" outlineLevel="0" max="5" min="5" style="1" width="59"/>
  </cols>
  <sheetData>
    <row r="1" customFormat="false" ht="20.85" hidden="false" customHeight="false" outlineLevel="0" collapsed="false">
      <c r="E1" s="2" t="s">
        <v>0</v>
      </c>
    </row>
    <row r="2" customFormat="false" ht="19.7" hidden="false" customHeight="false" outlineLevel="0" collapsed="false">
      <c r="A2" s="3" t="s">
        <v>1</v>
      </c>
      <c r="B2" s="3"/>
      <c r="C2" s="3"/>
      <c r="E2" s="4" t="s">
        <v>2</v>
      </c>
    </row>
    <row r="3" customFormat="false" ht="174" hidden="false" customHeight="true" outlineLevel="0" collapsed="false">
      <c r="A3" s="5" t="s">
        <v>3</v>
      </c>
      <c r="B3" s="5"/>
      <c r="C3" s="5"/>
      <c r="E3" s="6" t="s">
        <v>4</v>
      </c>
    </row>
    <row r="4" customFormat="false" ht="18.75" hidden="false" customHeight="true" outlineLevel="0" collapsed="false">
      <c r="A4" s="7"/>
      <c r="E4" s="8"/>
    </row>
    <row r="5" customFormat="false" ht="15.75" hidden="false" customHeight="true" outlineLevel="0" collapsed="false">
      <c r="A5" s="9" t="s">
        <v>5</v>
      </c>
      <c r="B5" s="9"/>
      <c r="C5" s="9"/>
      <c r="E5" s="10" t="s">
        <v>6</v>
      </c>
    </row>
    <row r="6" customFormat="false" ht="15" hidden="false" customHeight="false" outlineLevel="0" collapsed="false">
      <c r="A6" s="9" t="s">
        <v>7</v>
      </c>
      <c r="B6" s="9" t="s">
        <v>8</v>
      </c>
      <c r="C6" s="11" t="s">
        <v>9</v>
      </c>
      <c r="E6" s="10" t="s">
        <v>10</v>
      </c>
    </row>
    <row r="7" customFormat="false" ht="15.75" hidden="false" customHeight="true" outlineLevel="0" collapsed="false">
      <c r="A7" s="9"/>
      <c r="B7" s="9"/>
      <c r="C7" s="12" t="s">
        <v>11</v>
      </c>
      <c r="E7" s="10" t="s">
        <v>12</v>
      </c>
    </row>
    <row r="8" customFormat="false" ht="15" hidden="false" customHeight="false" outlineLevel="0" collapsed="false">
      <c r="A8" s="13" t="s">
        <v>13</v>
      </c>
      <c r="B8" s="11" t="n">
        <v>30</v>
      </c>
      <c r="C8" s="11" t="n">
        <v>7</v>
      </c>
      <c r="D8" s="1" t="n">
        <f aca="false">(7/30)/12</f>
        <v>0.0194444444444444</v>
      </c>
      <c r="E8" s="14" t="s">
        <v>14</v>
      </c>
    </row>
    <row r="9" customFormat="false" ht="13.5" hidden="false" customHeight="true" outlineLevel="0" collapsed="false">
      <c r="A9" s="15" t="s">
        <v>15</v>
      </c>
      <c r="B9" s="16" t="n">
        <v>33</v>
      </c>
      <c r="C9" s="16" t="n">
        <v>8</v>
      </c>
      <c r="D9" s="1" t="n">
        <f aca="false">(3/30)/12</f>
        <v>0.00833333333333333</v>
      </c>
    </row>
    <row r="10" customFormat="false" ht="13.5" hidden="false" customHeight="true" outlineLevel="0" collapsed="false">
      <c r="A10" s="15" t="s">
        <v>16</v>
      </c>
      <c r="B10" s="16" t="n">
        <v>36</v>
      </c>
      <c r="C10" s="16" t="n">
        <v>8</v>
      </c>
      <c r="D10" s="1" t="n">
        <f aca="false">(3/30)/12</f>
        <v>0.00833333333333333</v>
      </c>
    </row>
    <row r="11" customFormat="false" ht="13.5" hidden="false" customHeight="true" outlineLevel="0" collapsed="false">
      <c r="A11" s="15" t="s">
        <v>17</v>
      </c>
      <c r="B11" s="16" t="n">
        <v>39</v>
      </c>
      <c r="C11" s="16" t="n">
        <v>9</v>
      </c>
      <c r="D11" s="1" t="n">
        <f aca="false">(3/30)/12</f>
        <v>0.00833333333333333</v>
      </c>
    </row>
    <row r="12" customFormat="false" ht="13.5" hidden="false" customHeight="true" outlineLevel="0" collapsed="false">
      <c r="A12" s="17" t="s">
        <v>18</v>
      </c>
      <c r="B12" s="18" t="n">
        <v>42</v>
      </c>
      <c r="C12" s="18" t="n">
        <v>10</v>
      </c>
      <c r="D12" s="1" t="n">
        <f aca="false">(3/30)/12</f>
        <v>0.00833333333333333</v>
      </c>
    </row>
    <row r="13" customFormat="false" ht="13.5" hidden="false" customHeight="true" outlineLevel="0" collapsed="false">
      <c r="A13" s="15" t="s">
        <v>19</v>
      </c>
      <c r="B13" s="16" t="n">
        <v>45</v>
      </c>
      <c r="C13" s="16" t="n">
        <v>11</v>
      </c>
      <c r="D13" s="1" t="n">
        <f aca="false">(3/30)/12</f>
        <v>0.00833333333333333</v>
      </c>
      <c r="E13" s="1" t="s">
        <v>20</v>
      </c>
    </row>
    <row r="14" customFormat="false" ht="15" hidden="false" customHeight="false" outlineLevel="0" collapsed="false">
      <c r="A14" s="15" t="s">
        <v>21</v>
      </c>
      <c r="B14" s="16" t="n">
        <v>48</v>
      </c>
      <c r="C14" s="16" t="n">
        <v>11</v>
      </c>
      <c r="E14" s="1" t="s">
        <v>22</v>
      </c>
    </row>
    <row r="15" customFormat="false" ht="15" hidden="false" customHeight="false" outlineLevel="0" collapsed="false">
      <c r="A15" s="15" t="s">
        <v>23</v>
      </c>
      <c r="B15" s="16" t="n">
        <v>51</v>
      </c>
      <c r="C15" s="16" t="n">
        <v>12</v>
      </c>
    </row>
    <row r="16" customFormat="false" ht="15" hidden="false" customHeight="false" outlineLevel="0" collapsed="false">
      <c r="A16" s="15" t="s">
        <v>24</v>
      </c>
      <c r="B16" s="16" t="n">
        <v>54</v>
      </c>
      <c r="C16" s="16" t="n">
        <v>13</v>
      </c>
    </row>
    <row r="17" customFormat="false" ht="15" hidden="false" customHeight="false" outlineLevel="0" collapsed="false">
      <c r="A17" s="15" t="s">
        <v>25</v>
      </c>
      <c r="B17" s="16" t="n">
        <v>57</v>
      </c>
      <c r="C17" s="16" t="n">
        <v>13</v>
      </c>
    </row>
    <row r="18" customFormat="false" ht="15" hidden="false" customHeight="false" outlineLevel="0" collapsed="false">
      <c r="A18" s="15" t="s">
        <v>26</v>
      </c>
      <c r="B18" s="16" t="n">
        <v>60</v>
      </c>
      <c r="C18" s="16" t="n">
        <v>14</v>
      </c>
    </row>
    <row r="19" customFormat="false" ht="15" hidden="false" customHeight="false" outlineLevel="0" collapsed="false">
      <c r="A19" s="15" t="s">
        <v>27</v>
      </c>
      <c r="B19" s="16" t="n">
        <v>63</v>
      </c>
      <c r="C19" s="16" t="n">
        <v>15</v>
      </c>
    </row>
    <row r="20" customFormat="false" ht="15" hidden="false" customHeight="false" outlineLevel="0" collapsed="false">
      <c r="A20" s="15" t="s">
        <v>28</v>
      </c>
      <c r="B20" s="16" t="n">
        <v>66</v>
      </c>
      <c r="C20" s="16" t="n">
        <v>15</v>
      </c>
    </row>
    <row r="21" customFormat="false" ht="15" hidden="false" customHeight="false" outlineLevel="0" collapsed="false">
      <c r="A21" s="15" t="s">
        <v>29</v>
      </c>
      <c r="B21" s="16" t="n">
        <v>69</v>
      </c>
      <c r="C21" s="16" t="n">
        <v>16</v>
      </c>
    </row>
    <row r="22" customFormat="false" ht="15" hidden="false" customHeight="false" outlineLevel="0" collapsed="false">
      <c r="A22" s="15" t="s">
        <v>30</v>
      </c>
      <c r="B22" s="16" t="n">
        <v>72</v>
      </c>
      <c r="C22" s="16" t="n">
        <v>17</v>
      </c>
    </row>
    <row r="23" customFormat="false" ht="15" hidden="false" customHeight="false" outlineLevel="0" collapsed="false">
      <c r="A23" s="15" t="s">
        <v>31</v>
      </c>
      <c r="B23" s="16" t="n">
        <v>75</v>
      </c>
      <c r="C23" s="16" t="n">
        <v>18</v>
      </c>
    </row>
    <row r="24" customFormat="false" ht="15" hidden="false" customHeight="false" outlineLevel="0" collapsed="false">
      <c r="A24" s="15" t="s">
        <v>32</v>
      </c>
      <c r="B24" s="16" t="n">
        <v>78</v>
      </c>
      <c r="C24" s="16" t="n">
        <v>18</v>
      </c>
    </row>
    <row r="25" customFormat="false" ht="15" hidden="false" customHeight="false" outlineLevel="0" collapsed="false">
      <c r="A25" s="15" t="s">
        <v>33</v>
      </c>
      <c r="B25" s="16" t="n">
        <v>81</v>
      </c>
      <c r="C25" s="16" t="n">
        <v>19</v>
      </c>
    </row>
    <row r="26" customFormat="false" ht="15" hidden="false" customHeight="false" outlineLevel="0" collapsed="false">
      <c r="A26" s="15" t="s">
        <v>34</v>
      </c>
      <c r="B26" s="16" t="n">
        <v>84</v>
      </c>
      <c r="C26" s="16" t="n">
        <v>20</v>
      </c>
    </row>
    <row r="27" customFormat="false" ht="15" hidden="false" customHeight="false" outlineLevel="0" collapsed="false">
      <c r="A27" s="15" t="s">
        <v>35</v>
      </c>
      <c r="B27" s="16" t="n">
        <v>87</v>
      </c>
      <c r="C27" s="16" t="n">
        <v>20</v>
      </c>
    </row>
    <row r="28" customFormat="false" ht="15" hidden="false" customHeight="false" outlineLevel="0" collapsed="false">
      <c r="A28" s="19" t="s">
        <v>36</v>
      </c>
      <c r="B28" s="12" t="n">
        <v>90</v>
      </c>
      <c r="C28" s="12" t="n">
        <v>21</v>
      </c>
      <c r="E28" s="20" t="s">
        <v>37</v>
      </c>
    </row>
    <row r="29" customFormat="false" ht="17.35" hidden="false" customHeight="false" outlineLevel="0" collapsed="false">
      <c r="A29" s="7"/>
    </row>
    <row r="30" customFormat="false" ht="145.5" hidden="false" customHeight="true" outlineLevel="0" collapsed="false">
      <c r="A30" s="21" t="s">
        <v>38</v>
      </c>
      <c r="B30" s="21"/>
      <c r="C30" s="21"/>
    </row>
    <row r="31" customFormat="false" ht="17.35" hidden="false" customHeight="false" outlineLevel="0" collapsed="false">
      <c r="A31" s="7"/>
    </row>
    <row r="32" customFormat="false" ht="17.35" hidden="false" customHeight="false" outlineLevel="0" collapsed="false">
      <c r="A32" s="22" t="s">
        <v>39</v>
      </c>
    </row>
    <row r="33" customFormat="false" ht="17.35" hidden="false" customHeight="false" outlineLevel="0" collapsed="false">
      <c r="A33" s="7"/>
    </row>
    <row r="34" customFormat="false" ht="15" hidden="false" customHeight="false" outlineLevel="0" collapsed="false">
      <c r="A34" s="5" t="s">
        <v>40</v>
      </c>
      <c r="B34" s="5"/>
      <c r="C34" s="5"/>
    </row>
    <row r="35" customFormat="false" ht="15" hidden="false" customHeight="false" outlineLevel="0" collapsed="false">
      <c r="A35" s="5"/>
      <c r="B35" s="5"/>
      <c r="C35" s="5"/>
    </row>
    <row r="36" customFormat="false" ht="15" hidden="false" customHeight="false" outlineLevel="0" collapsed="false">
      <c r="A36" s="5" t="s">
        <v>41</v>
      </c>
      <c r="B36" s="5"/>
      <c r="C36" s="5"/>
    </row>
    <row r="37" customFormat="false" ht="15" hidden="false" customHeight="false" outlineLevel="0" collapsed="false">
      <c r="A37" s="5"/>
      <c r="B37" s="5"/>
      <c r="C37" s="5"/>
    </row>
    <row r="40" customFormat="false" ht="15" hidden="false" customHeight="false" outlineLevel="0" collapsed="false">
      <c r="A40" s="23" t="s">
        <v>42</v>
      </c>
    </row>
  </sheetData>
  <mergeCells count="8">
    <mergeCell ref="A2:C2"/>
    <mergeCell ref="A3:C3"/>
    <mergeCell ref="A5:C5"/>
    <mergeCell ref="A6:A7"/>
    <mergeCell ref="B6:B7"/>
    <mergeCell ref="A30:C30"/>
    <mergeCell ref="A34:C35"/>
    <mergeCell ref="A36:C37"/>
  </mergeCells>
  <hyperlinks>
    <hyperlink ref="E28" location="'ADAPTAÇÃO A IN 06_13'!B77" display="VOLTAR PLANILHA PRINCIPAL"/>
  </hyperlink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2"/>
  <sheetViews>
    <sheetView showFormulas="false" showGridLines="true" showRowColHeaders="true" showZeros="true" rightToLeft="false" tabSelected="false" showOutlineSymbols="true" defaultGridColor="true" view="pageBreakPreview" topLeftCell="A7" colorId="64" zoomScale="100" zoomScaleNormal="100" zoomScalePageLayoutView="100" workbookViewId="0">
      <selection pane="topLeft" activeCell="E8" activeCellId="0" sqref="E8"/>
    </sheetView>
  </sheetViews>
  <sheetFormatPr defaultColWidth="42.859375" defaultRowHeight="18.75" customHeight="true" zeroHeight="false" outlineLevelRow="0" outlineLevelCol="0"/>
  <cols>
    <col collapsed="false" customWidth="false" hidden="false" outlineLevel="0" max="1" min="1" style="24" width="42.86"/>
    <col collapsed="false" customWidth="true" hidden="false" outlineLevel="0" max="2" min="2" style="24" width="72.57"/>
    <col collapsed="false" customWidth="false" hidden="false" outlineLevel="0" max="16384" min="3" style="25" width="42.86"/>
  </cols>
  <sheetData>
    <row r="1" customFormat="false" ht="18.75" hidden="false" customHeight="true" outlineLevel="0" collapsed="false">
      <c r="A1" s="26" t="s">
        <v>43</v>
      </c>
      <c r="B1" s="26"/>
    </row>
    <row r="2" customFormat="false" ht="18.75" hidden="false" customHeight="false" outlineLevel="0" collapsed="false">
      <c r="A2" s="27" t="s">
        <v>44</v>
      </c>
      <c r="B2" s="27" t="s">
        <v>45</v>
      </c>
    </row>
    <row r="3" customFormat="false" ht="18.75" hidden="false" customHeight="false" outlineLevel="0" collapsed="false">
      <c r="A3" s="28" t="s">
        <v>46</v>
      </c>
      <c r="B3" s="29" t="s">
        <v>47</v>
      </c>
    </row>
    <row r="4" customFormat="false" ht="50.7" hidden="false" customHeight="false" outlineLevel="0" collapsed="false">
      <c r="A4" s="30" t="s">
        <v>48</v>
      </c>
      <c r="B4" s="31" t="s">
        <v>49</v>
      </c>
    </row>
    <row r="5" customFormat="false" ht="18.75" hidden="false" customHeight="false" outlineLevel="0" collapsed="false">
      <c r="A5" s="30" t="s">
        <v>50</v>
      </c>
      <c r="B5" s="31" t="s">
        <v>51</v>
      </c>
    </row>
    <row r="6" customFormat="false" ht="67.15" hidden="false" customHeight="false" outlineLevel="0" collapsed="false">
      <c r="A6" s="30" t="s">
        <v>52</v>
      </c>
      <c r="B6" s="31" t="s">
        <v>53</v>
      </c>
    </row>
    <row r="7" customFormat="false" ht="34.3" hidden="false" customHeight="false" outlineLevel="0" collapsed="false">
      <c r="A7" s="30" t="s">
        <v>54</v>
      </c>
      <c r="B7" s="31" t="s">
        <v>55</v>
      </c>
    </row>
    <row r="8" customFormat="false" ht="18.75" hidden="false" customHeight="false" outlineLevel="0" collapsed="false">
      <c r="A8" s="30" t="s">
        <v>56</v>
      </c>
      <c r="B8" s="31" t="s">
        <v>57</v>
      </c>
    </row>
    <row r="9" customFormat="false" ht="34.3" hidden="false" customHeight="false" outlineLevel="0" collapsed="false">
      <c r="A9" s="30" t="s">
        <v>58</v>
      </c>
      <c r="B9" s="31" t="s">
        <v>59</v>
      </c>
    </row>
    <row r="10" customFormat="false" ht="50.7" hidden="false" customHeight="false" outlineLevel="0" collapsed="false">
      <c r="A10" s="30" t="s">
        <v>60</v>
      </c>
      <c r="B10" s="31" t="s">
        <v>61</v>
      </c>
    </row>
    <row r="11" customFormat="false" ht="67.15" hidden="false" customHeight="false" outlineLevel="0" collapsed="false">
      <c r="A11" s="30" t="s">
        <v>62</v>
      </c>
      <c r="B11" s="31" t="s">
        <v>63</v>
      </c>
    </row>
    <row r="12" customFormat="false" ht="50.7" hidden="false" customHeight="false" outlineLevel="0" collapsed="false">
      <c r="A12" s="30" t="s">
        <v>60</v>
      </c>
      <c r="B12" s="31" t="s">
        <v>64</v>
      </c>
    </row>
    <row r="13" customFormat="false" ht="34.3" hidden="false" customHeight="false" outlineLevel="0" collapsed="false">
      <c r="A13" s="30" t="s">
        <v>60</v>
      </c>
      <c r="B13" s="31" t="s">
        <v>65</v>
      </c>
    </row>
    <row r="14" customFormat="false" ht="34.3" hidden="false" customHeight="false" outlineLevel="0" collapsed="false">
      <c r="A14" s="30" t="s">
        <v>60</v>
      </c>
      <c r="B14" s="31" t="s">
        <v>66</v>
      </c>
    </row>
    <row r="15" customFormat="false" ht="18.75" hidden="false" customHeight="false" outlineLevel="0" collapsed="false">
      <c r="A15" s="30" t="s">
        <v>60</v>
      </c>
      <c r="B15" s="31" t="s">
        <v>67</v>
      </c>
    </row>
    <row r="16" customFormat="false" ht="34.3" hidden="false" customHeight="false" outlineLevel="0" collapsed="false">
      <c r="A16" s="30" t="s">
        <v>68</v>
      </c>
      <c r="B16" s="31" t="s">
        <v>69</v>
      </c>
    </row>
    <row r="17" customFormat="false" ht="34.3" hidden="false" customHeight="false" outlineLevel="0" collapsed="false">
      <c r="A17" s="30" t="s">
        <v>70</v>
      </c>
      <c r="B17" s="31" t="s">
        <v>71</v>
      </c>
    </row>
    <row r="18" customFormat="false" ht="34.3" hidden="false" customHeight="false" outlineLevel="0" collapsed="false">
      <c r="A18" s="30" t="s">
        <v>60</v>
      </c>
      <c r="B18" s="31" t="s">
        <v>72</v>
      </c>
    </row>
    <row r="19" customFormat="false" ht="34.3" hidden="false" customHeight="false" outlineLevel="0" collapsed="false">
      <c r="A19" s="30" t="s">
        <v>60</v>
      </c>
      <c r="B19" s="31" t="s">
        <v>73</v>
      </c>
    </row>
    <row r="20" customFormat="false" ht="34.3" hidden="false" customHeight="false" outlineLevel="0" collapsed="false">
      <c r="A20" s="30" t="s">
        <v>60</v>
      </c>
      <c r="B20" s="31" t="s">
        <v>74</v>
      </c>
    </row>
    <row r="21" customFormat="false" ht="50.7" hidden="false" customHeight="false" outlineLevel="0" collapsed="false">
      <c r="A21" s="30" t="s">
        <v>60</v>
      </c>
      <c r="B21" s="31" t="s">
        <v>75</v>
      </c>
    </row>
    <row r="22" customFormat="false" ht="18.75" hidden="false" customHeight="false" outlineLevel="0" collapsed="false">
      <c r="A22" s="32" t="s">
        <v>60</v>
      </c>
      <c r="B22" s="33" t="s">
        <v>76</v>
      </c>
    </row>
  </sheetData>
  <mergeCells count="1">
    <mergeCell ref="A1:B1"/>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22"/>
  <sheetViews>
    <sheetView showFormulas="false" showGridLines="true" showRowColHeaders="true" showZeros="true" rightToLeft="false" tabSelected="false" showOutlineSymbols="true" defaultGridColor="true" view="pageBreakPreview" topLeftCell="A4" colorId="64" zoomScale="100" zoomScaleNormal="100" zoomScalePageLayoutView="100" workbookViewId="0">
      <selection pane="topLeft" activeCell="C33" activeCellId="0" sqref="C33"/>
    </sheetView>
  </sheetViews>
  <sheetFormatPr defaultColWidth="9.1484375" defaultRowHeight="12.75" customHeight="true" zeroHeight="false" outlineLevelRow="0" outlineLevelCol="0"/>
  <cols>
    <col collapsed="false" customWidth="true" hidden="false" outlineLevel="0" max="1" min="1" style="34" width="5.71"/>
    <col collapsed="false" customWidth="true" hidden="false" outlineLevel="0" max="2" min="2" style="35" width="25.71"/>
    <col collapsed="false" customWidth="true" hidden="false" outlineLevel="0" max="4" min="3" style="35" width="15.71"/>
    <col collapsed="false" customWidth="true" hidden="false" outlineLevel="0" max="8" min="5" style="34" width="15.71"/>
    <col collapsed="false" customWidth="true" hidden="false" outlineLevel="0" max="11" min="9" style="36" width="15.71"/>
    <col collapsed="false" customWidth="false" hidden="false" outlineLevel="0" max="16384" min="12" style="34" width="9.14"/>
  </cols>
  <sheetData>
    <row r="1" customFormat="false" ht="15" hidden="false" customHeight="true" outlineLevel="0" collapsed="false">
      <c r="A1" s="37" t="s">
        <v>77</v>
      </c>
      <c r="B1" s="37"/>
      <c r="C1" s="37"/>
      <c r="D1" s="37"/>
      <c r="E1" s="37"/>
      <c r="F1" s="37"/>
      <c r="G1" s="37"/>
      <c r="H1" s="37"/>
      <c r="I1" s="37"/>
      <c r="J1" s="37"/>
      <c r="K1" s="37"/>
    </row>
    <row r="2" customFormat="false" ht="15" hidden="false" customHeight="true" outlineLevel="0" collapsed="false">
      <c r="A2" s="38"/>
      <c r="B2" s="38"/>
      <c r="C2" s="38"/>
      <c r="D2" s="38"/>
      <c r="E2" s="38"/>
      <c r="F2" s="38"/>
      <c r="G2" s="38"/>
      <c r="H2" s="38"/>
      <c r="I2" s="38"/>
      <c r="J2" s="38"/>
      <c r="K2" s="38"/>
    </row>
    <row r="3" customFormat="false" ht="15" hidden="false" customHeight="true" outlineLevel="0" collapsed="false">
      <c r="A3" s="39" t="s">
        <v>78</v>
      </c>
      <c r="B3" s="39"/>
      <c r="C3" s="39"/>
      <c r="D3" s="39"/>
      <c r="E3" s="39"/>
      <c r="F3" s="39"/>
      <c r="G3" s="39"/>
      <c r="H3" s="39"/>
      <c r="I3" s="39"/>
      <c r="J3" s="39"/>
      <c r="K3" s="39"/>
    </row>
    <row r="4" customFormat="false" ht="45" hidden="false" customHeight="true" outlineLevel="0" collapsed="false">
      <c r="A4" s="40" t="s">
        <v>79</v>
      </c>
      <c r="B4" s="41" t="s">
        <v>80</v>
      </c>
      <c r="C4" s="41" t="s">
        <v>80</v>
      </c>
      <c r="D4" s="42" t="s">
        <v>81</v>
      </c>
      <c r="E4" s="41" t="s">
        <v>82</v>
      </c>
      <c r="F4" s="41" t="s">
        <v>83</v>
      </c>
      <c r="G4" s="41" t="s">
        <v>84</v>
      </c>
      <c r="H4" s="41" t="s">
        <v>85</v>
      </c>
      <c r="I4" s="43" t="s">
        <v>86</v>
      </c>
      <c r="J4" s="43" t="s">
        <v>87</v>
      </c>
      <c r="K4" s="44" t="s">
        <v>88</v>
      </c>
    </row>
    <row r="5" customFormat="false" ht="15" hidden="false" customHeight="true" outlineLevel="0" collapsed="false">
      <c r="A5" s="45" t="n">
        <v>2</v>
      </c>
      <c r="B5" s="46" t="s">
        <v>78</v>
      </c>
      <c r="C5" s="46" t="s">
        <v>89</v>
      </c>
      <c r="D5" s="47" t="s">
        <v>90</v>
      </c>
      <c r="E5" s="47" t="s">
        <v>91</v>
      </c>
      <c r="F5" s="48" t="n">
        <v>3222.14</v>
      </c>
      <c r="G5" s="49" t="n">
        <f aca="false">SUM(F5:F7)</f>
        <v>3572.53</v>
      </c>
      <c r="H5" s="49" t="n">
        <f aca="false">G5*12</f>
        <v>42870.36</v>
      </c>
      <c r="I5" s="50" t="n">
        <f aca="false">J5/G5</f>
        <v>12.5592668001684</v>
      </c>
      <c r="J5" s="51" t="n">
        <f aca="false">G21</f>
        <v>44868.3574216055</v>
      </c>
      <c r="K5" s="52" t="n">
        <f aca="false">J5*12</f>
        <v>538420.289059266</v>
      </c>
    </row>
    <row r="6" customFormat="false" ht="15" hidden="false" customHeight="true" outlineLevel="0" collapsed="false">
      <c r="A6" s="45"/>
      <c r="B6" s="46"/>
      <c r="C6" s="46"/>
      <c r="D6" s="47" t="s">
        <v>92</v>
      </c>
      <c r="E6" s="53" t="s">
        <v>93</v>
      </c>
      <c r="F6" s="54" t="n">
        <v>40.42</v>
      </c>
      <c r="G6" s="49"/>
      <c r="H6" s="49"/>
      <c r="I6" s="50"/>
      <c r="J6" s="50"/>
      <c r="K6" s="52"/>
    </row>
    <row r="7" customFormat="false" ht="15" hidden="false" customHeight="true" outlineLevel="0" collapsed="false">
      <c r="A7" s="45"/>
      <c r="B7" s="46"/>
      <c r="C7" s="46"/>
      <c r="D7" s="46" t="s">
        <v>94</v>
      </c>
      <c r="E7" s="46" t="s">
        <v>93</v>
      </c>
      <c r="F7" s="55" t="n">
        <v>309.97</v>
      </c>
      <c r="G7" s="49"/>
      <c r="H7" s="49"/>
      <c r="I7" s="50"/>
      <c r="J7" s="50"/>
      <c r="K7" s="52"/>
    </row>
    <row r="8" customFormat="false" ht="15" hidden="false" customHeight="true" outlineLevel="0" collapsed="false">
      <c r="A8" s="56"/>
      <c r="B8" s="57"/>
      <c r="C8" s="57"/>
      <c r="D8" s="57"/>
      <c r="E8" s="57"/>
      <c r="F8" s="57"/>
      <c r="G8" s="57"/>
      <c r="H8" s="57"/>
      <c r="I8" s="58" t="s">
        <v>95</v>
      </c>
      <c r="J8" s="59" t="n">
        <f aca="false">J5</f>
        <v>44868.3574216055</v>
      </c>
      <c r="K8" s="59" t="n">
        <f aca="false">K5</f>
        <v>538420.289059266</v>
      </c>
    </row>
    <row r="9" customFormat="false" ht="14.25" hidden="false" customHeight="true" outlineLevel="0" collapsed="false">
      <c r="A9" s="60"/>
      <c r="B9" s="61"/>
      <c r="C9" s="61"/>
      <c r="D9" s="61"/>
      <c r="E9" s="61"/>
      <c r="F9" s="61"/>
      <c r="G9" s="61"/>
      <c r="H9" s="61"/>
      <c r="I9" s="61"/>
      <c r="J9" s="61"/>
      <c r="K9" s="62"/>
    </row>
    <row r="10" customFormat="false" ht="15.75" hidden="false" customHeight="true" outlineLevel="0" collapsed="false">
      <c r="A10" s="39" t="s">
        <v>96</v>
      </c>
      <c r="B10" s="39"/>
      <c r="C10" s="39"/>
      <c r="D10" s="39"/>
      <c r="E10" s="39"/>
      <c r="F10" s="39"/>
      <c r="G10" s="39"/>
      <c r="H10" s="39"/>
      <c r="I10" s="39"/>
      <c r="J10" s="39"/>
      <c r="K10" s="39"/>
    </row>
    <row r="11" customFormat="false" ht="30" hidden="false" customHeight="true" outlineLevel="0" collapsed="false">
      <c r="A11" s="63" t="s">
        <v>97</v>
      </c>
      <c r="B11" s="64" t="s">
        <v>98</v>
      </c>
      <c r="C11" s="64" t="s">
        <v>99</v>
      </c>
      <c r="D11" s="64" t="s">
        <v>100</v>
      </c>
      <c r="E11" s="64"/>
      <c r="F11" s="64" t="s">
        <v>101</v>
      </c>
      <c r="G11" s="64"/>
      <c r="H11" s="64" t="s">
        <v>102</v>
      </c>
      <c r="I11" s="64"/>
      <c r="J11" s="64"/>
      <c r="K11" s="65" t="s">
        <v>103</v>
      </c>
    </row>
    <row r="12" customFormat="false" ht="15" hidden="false" customHeight="true" outlineLevel="0" collapsed="false">
      <c r="A12" s="66" t="n">
        <v>1</v>
      </c>
      <c r="B12" s="67" t="s">
        <v>104</v>
      </c>
      <c r="C12" s="67" t="s">
        <v>105</v>
      </c>
      <c r="D12" s="67" t="s">
        <v>106</v>
      </c>
      <c r="E12" s="67"/>
      <c r="F12" s="67" t="s">
        <v>107</v>
      </c>
      <c r="G12" s="67"/>
      <c r="H12" s="67" t="s">
        <v>108</v>
      </c>
      <c r="I12" s="67"/>
      <c r="J12" s="67"/>
      <c r="K12" s="68" t="n">
        <v>1</v>
      </c>
    </row>
    <row r="13" customFormat="false" ht="15" hidden="false" customHeight="true" outlineLevel="0" collapsed="false">
      <c r="A13" s="69" t="n">
        <v>2</v>
      </c>
      <c r="B13" s="70" t="s">
        <v>104</v>
      </c>
      <c r="C13" s="70" t="s">
        <v>109</v>
      </c>
      <c r="D13" s="70" t="s">
        <v>106</v>
      </c>
      <c r="E13" s="70"/>
      <c r="F13" s="70" t="s">
        <v>110</v>
      </c>
      <c r="G13" s="70"/>
      <c r="H13" s="70" t="s">
        <v>108</v>
      </c>
      <c r="I13" s="70"/>
      <c r="J13" s="70"/>
      <c r="K13" s="71" t="n">
        <v>1</v>
      </c>
    </row>
    <row r="14" customFormat="false" ht="13.5" hidden="false" customHeight="true" outlineLevel="0" collapsed="false">
      <c r="A14" s="72" t="s">
        <v>111</v>
      </c>
      <c r="B14" s="72"/>
      <c r="C14" s="72"/>
      <c r="D14" s="72"/>
      <c r="E14" s="72"/>
      <c r="F14" s="72"/>
      <c r="G14" s="72"/>
      <c r="H14" s="72"/>
      <c r="I14" s="72"/>
      <c r="J14" s="72"/>
      <c r="K14" s="73" t="n">
        <f aca="false">SUM(K12:K13)</f>
        <v>2</v>
      </c>
    </row>
    <row r="15" customFormat="false" ht="13.8" hidden="false" customHeight="false" outlineLevel="0" collapsed="false">
      <c r="A15" s="74"/>
      <c r="B15" s="75"/>
      <c r="C15" s="75"/>
      <c r="D15" s="75"/>
      <c r="E15" s="76"/>
      <c r="F15" s="76"/>
      <c r="G15" s="76"/>
      <c r="H15" s="76"/>
      <c r="I15" s="77"/>
      <c r="J15" s="77"/>
      <c r="K15" s="78"/>
    </row>
    <row r="16" customFormat="false" ht="13.8" hidden="false" customHeight="false" outlineLevel="0" collapsed="false">
      <c r="A16" s="79" t="s">
        <v>112</v>
      </c>
      <c r="B16" s="79"/>
      <c r="C16" s="79"/>
      <c r="D16" s="79"/>
      <c r="E16" s="79"/>
      <c r="F16" s="79"/>
      <c r="G16" s="79"/>
      <c r="H16" s="79"/>
      <c r="I16" s="77"/>
      <c r="J16" s="77"/>
      <c r="K16" s="78"/>
    </row>
    <row r="17" customFormat="false" ht="35.05" hidden="false" customHeight="false" outlineLevel="0" collapsed="false">
      <c r="A17" s="40" t="s">
        <v>79</v>
      </c>
      <c r="B17" s="42" t="s">
        <v>113</v>
      </c>
      <c r="C17" s="42"/>
      <c r="D17" s="42"/>
      <c r="E17" s="41" t="s">
        <v>114</v>
      </c>
      <c r="F17" s="41" t="s">
        <v>115</v>
      </c>
      <c r="G17" s="43" t="s">
        <v>116</v>
      </c>
      <c r="H17" s="44" t="s">
        <v>117</v>
      </c>
      <c r="I17" s="77"/>
      <c r="J17" s="77"/>
      <c r="K17" s="78"/>
    </row>
    <row r="18" customFormat="false" ht="13.8" hidden="false" customHeight="false" outlineLevel="0" collapsed="false">
      <c r="A18" s="80" t="n">
        <v>1</v>
      </c>
      <c r="B18" s="81" t="s">
        <v>118</v>
      </c>
      <c r="C18" s="81"/>
      <c r="D18" s="81"/>
      <c r="E18" s="82" t="n">
        <f aca="false">'Agente de Coleta - Diurno '!E112</f>
        <v>8502.69859993954</v>
      </c>
      <c r="F18" s="81" t="n">
        <f aca="false">K12*2</f>
        <v>2</v>
      </c>
      <c r="G18" s="82" t="n">
        <f aca="false">E18*F18</f>
        <v>17005.3971998791</v>
      </c>
      <c r="H18" s="83" t="n">
        <f aca="false">G18*12</f>
        <v>204064.766398549</v>
      </c>
      <c r="I18" s="77"/>
      <c r="J18" s="77"/>
      <c r="K18" s="78"/>
    </row>
    <row r="19" customFormat="false" ht="13.8" hidden="false" customHeight="false" outlineLevel="0" collapsed="false">
      <c r="A19" s="80" t="n">
        <v>2</v>
      </c>
      <c r="B19" s="81" t="s">
        <v>119</v>
      </c>
      <c r="C19" s="81"/>
      <c r="D19" s="81"/>
      <c r="E19" s="82" t="n">
        <f aca="false">'Agente de Coleta - Noturno'!E112</f>
        <v>9193.25539799755</v>
      </c>
      <c r="F19" s="81" t="n">
        <f aca="false">K13*2</f>
        <v>2</v>
      </c>
      <c r="G19" s="82" t="n">
        <f aca="false">E19*F19</f>
        <v>18386.5107959951</v>
      </c>
      <c r="H19" s="83" t="n">
        <f aca="false">G19*12</f>
        <v>220638.129551941</v>
      </c>
      <c r="I19" s="77"/>
      <c r="J19" s="77"/>
      <c r="K19" s="78"/>
    </row>
    <row r="20" customFormat="false" ht="13.8" hidden="false" customHeight="false" outlineLevel="0" collapsed="false">
      <c r="A20" s="84" t="n">
        <v>3</v>
      </c>
      <c r="B20" s="85" t="s">
        <v>120</v>
      </c>
      <c r="C20" s="85"/>
      <c r="D20" s="85"/>
      <c r="E20" s="86" t="n">
        <f aca="false">'Responsavel Tecnico'!E112</f>
        <v>9476.44942573136</v>
      </c>
      <c r="F20" s="70" t="n">
        <v>1</v>
      </c>
      <c r="G20" s="86" t="n">
        <f aca="false">E20*F20</f>
        <v>9476.44942573136</v>
      </c>
      <c r="H20" s="87" t="n">
        <f aca="false">G20*12</f>
        <v>113717.393108776</v>
      </c>
      <c r="I20" s="77"/>
      <c r="J20" s="77"/>
      <c r="K20" s="78"/>
    </row>
    <row r="21" customFormat="false" ht="13.8" hidden="false" customHeight="false" outlineLevel="0" collapsed="false">
      <c r="A21" s="88"/>
      <c r="B21" s="88"/>
      <c r="C21" s="88"/>
      <c r="D21" s="88"/>
      <c r="E21" s="88"/>
      <c r="F21" s="89" t="n">
        <f aca="false">SUM(F18:F20)</f>
        <v>5</v>
      </c>
      <c r="G21" s="90" t="n">
        <f aca="false">SUM(G18:G20)</f>
        <v>44868.3574216055</v>
      </c>
      <c r="H21" s="90" t="n">
        <f aca="false">SUM(H18:H20)</f>
        <v>538420.289059266</v>
      </c>
      <c r="I21" s="77"/>
      <c r="J21" s="77"/>
      <c r="K21" s="78"/>
    </row>
    <row r="22" customFormat="false" ht="13.8" hidden="false" customHeight="false" outlineLevel="0" collapsed="false">
      <c r="A22" s="91" t="s">
        <v>121</v>
      </c>
      <c r="B22" s="91"/>
      <c r="C22" s="91"/>
      <c r="D22" s="91"/>
      <c r="E22" s="91"/>
      <c r="F22" s="91"/>
      <c r="G22" s="91"/>
      <c r="H22" s="59" t="n">
        <f aca="false">H21</f>
        <v>538420.289059266</v>
      </c>
      <c r="I22" s="92"/>
      <c r="J22" s="92"/>
      <c r="K22" s="93"/>
    </row>
  </sheetData>
  <mergeCells count="29">
    <mergeCell ref="A1:K1"/>
    <mergeCell ref="A2:K2"/>
    <mergeCell ref="A3:K3"/>
    <mergeCell ref="A5:A7"/>
    <mergeCell ref="B5:B7"/>
    <mergeCell ref="C5:C7"/>
    <mergeCell ref="G5:G7"/>
    <mergeCell ref="H5:H7"/>
    <mergeCell ref="I5:I7"/>
    <mergeCell ref="J5:J7"/>
    <mergeCell ref="K5:K7"/>
    <mergeCell ref="A10:K10"/>
    <mergeCell ref="D11:E11"/>
    <mergeCell ref="F11:G11"/>
    <mergeCell ref="H11:J11"/>
    <mergeCell ref="D12:E12"/>
    <mergeCell ref="F12:G12"/>
    <mergeCell ref="H12:J12"/>
    <mergeCell ref="D13:E13"/>
    <mergeCell ref="F13:G13"/>
    <mergeCell ref="H13:J13"/>
    <mergeCell ref="A14:J14"/>
    <mergeCell ref="A16:H16"/>
    <mergeCell ref="B17:D17"/>
    <mergeCell ref="B18:D18"/>
    <mergeCell ref="B19:D19"/>
    <mergeCell ref="B20:D20"/>
    <mergeCell ref="A21:E21"/>
    <mergeCell ref="A22:G22"/>
  </mergeCells>
  <printOptions headings="false" gridLines="false" gridLinesSet="true" horizontalCentered="true" verticalCentered="false"/>
  <pageMargins left="0.315277777777778" right="0.315277777777778" top="0.354166666666667" bottom="1.02847222222222"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2"/>
  <sheetViews>
    <sheetView showFormulas="false" showGridLines="true" showRowColHeaders="true" showZeros="true" rightToLeft="false" tabSelected="true" showOutlineSymbols="true" defaultGridColor="true" view="pageBreakPreview" topLeftCell="A28" colorId="64" zoomScale="100" zoomScaleNormal="115" zoomScalePageLayoutView="100" workbookViewId="0">
      <selection pane="topLeft" activeCell="N35" activeCellId="0" sqref="N35"/>
    </sheetView>
  </sheetViews>
  <sheetFormatPr defaultColWidth="9.1484375" defaultRowHeight="15.75" customHeight="true" zeroHeight="false" outlineLevelRow="0" outlineLevelCol="0"/>
  <cols>
    <col collapsed="false" customWidth="true" hidden="false" outlineLevel="0" max="1" min="1" style="94" width="8.71"/>
    <col collapsed="false" customWidth="true" hidden="false" outlineLevel="0" max="2" min="2" style="95" width="70.71"/>
    <col collapsed="false" customWidth="true" hidden="false" outlineLevel="0" max="3" min="3" style="95" width="12.71"/>
    <col collapsed="false" customWidth="true" hidden="false" outlineLevel="0" max="4" min="4" style="96" width="8.71"/>
    <col collapsed="false" customWidth="true" hidden="false" outlineLevel="0" max="5" min="5" style="97" width="12.71"/>
    <col collapsed="false" customWidth="false" hidden="false" outlineLevel="0" max="16384" min="6" style="98" width="9.14"/>
  </cols>
  <sheetData>
    <row r="1" customFormat="false" ht="15.75" hidden="false" customHeight="false" outlineLevel="0" collapsed="false">
      <c r="A1" s="99"/>
      <c r="B1" s="99"/>
      <c r="C1" s="99"/>
      <c r="D1" s="99"/>
      <c r="E1" s="99"/>
    </row>
    <row r="2" s="101" customFormat="true" ht="16.5" hidden="false" customHeight="true" outlineLevel="0" collapsed="false">
      <c r="A2" s="100"/>
      <c r="B2" s="100"/>
      <c r="C2" s="100"/>
      <c r="D2" s="100"/>
      <c r="E2" s="100"/>
    </row>
    <row r="3" s="101" customFormat="true" ht="15.75" hidden="false" customHeight="false" outlineLevel="0" collapsed="false">
      <c r="A3" s="102" t="s">
        <v>122</v>
      </c>
      <c r="B3" s="102"/>
      <c r="C3" s="102"/>
      <c r="D3" s="102"/>
      <c r="E3" s="102"/>
    </row>
    <row r="4" s="101" customFormat="true" ht="15" hidden="false" customHeight="true" outlineLevel="0" collapsed="false">
      <c r="A4" s="103" t="s">
        <v>90</v>
      </c>
      <c r="B4" s="104" t="s">
        <v>123</v>
      </c>
      <c r="C4" s="105" t="n">
        <v>2025</v>
      </c>
      <c r="D4" s="105"/>
      <c r="E4" s="105"/>
    </row>
    <row r="5" s="101" customFormat="true" ht="75" hidden="false" customHeight="true" outlineLevel="0" collapsed="false">
      <c r="A5" s="103" t="s">
        <v>92</v>
      </c>
      <c r="B5" s="104" t="s">
        <v>124</v>
      </c>
      <c r="C5" s="106" t="s">
        <v>125</v>
      </c>
      <c r="D5" s="106"/>
      <c r="E5" s="106"/>
    </row>
    <row r="6" s="101" customFormat="true" ht="15.75" hidden="false" customHeight="true" outlineLevel="0" collapsed="false">
      <c r="A6" s="103" t="s">
        <v>126</v>
      </c>
      <c r="B6" s="104" t="s">
        <v>127</v>
      </c>
      <c r="C6" s="106" t="s">
        <v>128</v>
      </c>
      <c r="D6" s="106"/>
      <c r="E6" s="106"/>
    </row>
    <row r="7" s="101" customFormat="true" ht="15.75" hidden="false" customHeight="false" outlineLevel="0" collapsed="false">
      <c r="A7" s="103"/>
      <c r="B7" s="104" t="s">
        <v>129</v>
      </c>
      <c r="C7" s="106" t="n">
        <v>12</v>
      </c>
      <c r="D7" s="106"/>
      <c r="E7" s="106"/>
    </row>
    <row r="8" s="101" customFormat="true" ht="15.75" hidden="false" customHeight="false" outlineLevel="0" collapsed="false">
      <c r="A8" s="102" t="s">
        <v>130</v>
      </c>
      <c r="B8" s="102"/>
      <c r="C8" s="102"/>
      <c r="D8" s="102"/>
      <c r="E8" s="102"/>
    </row>
    <row r="9" s="101" customFormat="true" ht="15.75" hidden="false" customHeight="false" outlineLevel="0" collapsed="false">
      <c r="A9" s="102" t="s">
        <v>131</v>
      </c>
      <c r="B9" s="102"/>
      <c r="C9" s="102"/>
      <c r="D9" s="102"/>
      <c r="E9" s="102"/>
    </row>
    <row r="10" s="101" customFormat="true" ht="15.75" hidden="false" customHeight="true" outlineLevel="0" collapsed="false">
      <c r="A10" s="102" t="s">
        <v>132</v>
      </c>
      <c r="B10" s="102"/>
      <c r="C10" s="102"/>
      <c r="D10" s="102"/>
      <c r="E10" s="102"/>
    </row>
    <row r="11" s="101" customFormat="true" ht="30" hidden="false" customHeight="true" outlineLevel="0" collapsed="false">
      <c r="A11" s="107" t="s">
        <v>133</v>
      </c>
      <c r="B11" s="107"/>
      <c r="C11" s="107"/>
      <c r="D11" s="107"/>
      <c r="E11" s="108" t="s">
        <v>134</v>
      </c>
    </row>
    <row r="12" s="101" customFormat="true" ht="75" hidden="false" customHeight="true" outlineLevel="0" collapsed="false">
      <c r="A12" s="103" t="n">
        <v>1</v>
      </c>
      <c r="B12" s="109" t="s">
        <v>135</v>
      </c>
      <c r="C12" s="110" t="s">
        <v>136</v>
      </c>
      <c r="D12" s="110"/>
      <c r="E12" s="110"/>
    </row>
    <row r="13" s="101" customFormat="true" ht="30" hidden="false" customHeight="true" outlineLevel="0" collapsed="false">
      <c r="A13" s="103" t="n">
        <v>2</v>
      </c>
      <c r="B13" s="109" t="s">
        <v>137</v>
      </c>
      <c r="C13" s="111" t="n">
        <v>1974.3</v>
      </c>
      <c r="D13" s="111"/>
      <c r="E13" s="111"/>
    </row>
    <row r="14" s="101" customFormat="true" ht="30" hidden="false" customHeight="true" outlineLevel="0" collapsed="false">
      <c r="A14" s="103" t="n">
        <v>3</v>
      </c>
      <c r="B14" s="109" t="s">
        <v>138</v>
      </c>
      <c r="C14" s="110" t="s">
        <v>139</v>
      </c>
      <c r="D14" s="110"/>
      <c r="E14" s="110"/>
    </row>
    <row r="15" s="114" customFormat="true" ht="15.75" hidden="false" customHeight="false" outlineLevel="0" collapsed="false">
      <c r="A15" s="103" t="n">
        <v>4</v>
      </c>
      <c r="B15" s="112" t="s">
        <v>140</v>
      </c>
      <c r="C15" s="113" t="n">
        <v>45673</v>
      </c>
      <c r="D15" s="113"/>
      <c r="E15" s="113"/>
    </row>
    <row r="16" s="114" customFormat="true" ht="15.75" hidden="false" customHeight="false" outlineLevel="0" collapsed="false">
      <c r="A16" s="115" t="s">
        <v>141</v>
      </c>
      <c r="B16" s="115"/>
      <c r="C16" s="115"/>
      <c r="D16" s="115"/>
      <c r="E16" s="115"/>
    </row>
    <row r="17" s="101" customFormat="true" ht="15.75" hidden="false" customHeight="true" outlineLevel="0" collapsed="false">
      <c r="A17" s="107" t="n">
        <v>1</v>
      </c>
      <c r="B17" s="116" t="s">
        <v>142</v>
      </c>
      <c r="C17" s="116"/>
      <c r="D17" s="116"/>
      <c r="E17" s="117" t="s">
        <v>134</v>
      </c>
    </row>
    <row r="18" s="101" customFormat="true" ht="15.75" hidden="false" customHeight="true" outlineLevel="0" collapsed="false">
      <c r="A18" s="118" t="s">
        <v>90</v>
      </c>
      <c r="B18" s="119" t="s">
        <v>143</v>
      </c>
      <c r="C18" s="112"/>
      <c r="D18" s="112"/>
      <c r="E18" s="120" t="n">
        <f aca="false">C13</f>
        <v>1974.3</v>
      </c>
    </row>
    <row r="19" s="101" customFormat="true" ht="15.75" hidden="false" customHeight="true" outlineLevel="0" collapsed="false">
      <c r="A19" s="118" t="s">
        <v>92</v>
      </c>
      <c r="B19" s="119" t="s">
        <v>144</v>
      </c>
      <c r="C19" s="121" t="s">
        <v>145</v>
      </c>
      <c r="D19" s="121"/>
      <c r="E19" s="120"/>
    </row>
    <row r="20" s="101" customFormat="true" ht="15.75" hidden="false" customHeight="true" outlineLevel="0" collapsed="false">
      <c r="A20" s="118" t="s">
        <v>126</v>
      </c>
      <c r="B20" s="119" t="s">
        <v>146</v>
      </c>
      <c r="C20" s="122" t="s">
        <v>147</v>
      </c>
      <c r="D20" s="122"/>
      <c r="E20" s="83" t="n">
        <f aca="false">40%*1621</f>
        <v>648.4</v>
      </c>
    </row>
    <row r="21" s="101" customFormat="true" ht="15.75" hidden="false" customHeight="true" outlineLevel="0" collapsed="false">
      <c r="A21" s="118" t="s">
        <v>148</v>
      </c>
      <c r="B21" s="119" t="s">
        <v>149</v>
      </c>
      <c r="C21" s="121" t="s">
        <v>150</v>
      </c>
      <c r="D21" s="121"/>
      <c r="E21" s="120"/>
    </row>
    <row r="22" s="101" customFormat="true" ht="15.75" hidden="false" customHeight="true" outlineLevel="0" collapsed="false">
      <c r="A22" s="118" t="s">
        <v>94</v>
      </c>
      <c r="B22" s="119" t="s">
        <v>151</v>
      </c>
      <c r="C22" s="121" t="s">
        <v>152</v>
      </c>
      <c r="D22" s="121"/>
      <c r="E22" s="120"/>
    </row>
    <row r="23" s="101" customFormat="true" ht="15.75" hidden="false" customHeight="false" outlineLevel="0" collapsed="false">
      <c r="A23" s="118" t="s">
        <v>153</v>
      </c>
      <c r="B23" s="119" t="s">
        <v>154</v>
      </c>
      <c r="C23" s="123"/>
      <c r="D23" s="123"/>
      <c r="E23" s="120"/>
    </row>
    <row r="24" s="114" customFormat="true" ht="15.75" hidden="false" customHeight="true" outlineLevel="0" collapsed="false">
      <c r="A24" s="118" t="s">
        <v>155</v>
      </c>
      <c r="B24" s="124" t="s">
        <v>156</v>
      </c>
      <c r="C24" s="123"/>
      <c r="D24" s="123"/>
      <c r="E24" s="120"/>
    </row>
    <row r="25" s="114" customFormat="true" ht="15.75" hidden="false" customHeight="true" outlineLevel="0" collapsed="false">
      <c r="A25" s="125" t="s">
        <v>157</v>
      </c>
      <c r="B25" s="125"/>
      <c r="C25" s="125"/>
      <c r="D25" s="125"/>
      <c r="E25" s="126" t="n">
        <f aca="false">SUM(E18:E24)</f>
        <v>2622.7</v>
      </c>
    </row>
    <row r="26" s="101" customFormat="true" ht="15.75" hidden="false" customHeight="false" outlineLevel="0" collapsed="false">
      <c r="A26" s="115" t="s">
        <v>158</v>
      </c>
      <c r="B26" s="115"/>
      <c r="C26" s="115"/>
      <c r="D26" s="115"/>
      <c r="E26" s="115"/>
    </row>
    <row r="27" s="101" customFormat="true" ht="30" hidden="false" customHeight="true" outlineLevel="0" collapsed="false">
      <c r="A27" s="127" t="n">
        <v>2</v>
      </c>
      <c r="B27" s="128" t="s">
        <v>159</v>
      </c>
      <c r="C27" s="129" t="s">
        <v>160</v>
      </c>
      <c r="D27" s="130"/>
      <c r="E27" s="131" t="s">
        <v>134</v>
      </c>
    </row>
    <row r="28" s="101" customFormat="true" ht="15.75" hidden="false" customHeight="false" outlineLevel="0" collapsed="false">
      <c r="A28" s="132" t="s">
        <v>90</v>
      </c>
      <c r="B28" s="133" t="s">
        <v>161</v>
      </c>
      <c r="C28" s="134" t="n">
        <f aca="false">E25</f>
        <v>2622.7</v>
      </c>
      <c r="D28" s="135" t="n">
        <f aca="false">1/12</f>
        <v>0.0833333333333333</v>
      </c>
      <c r="E28" s="83" t="n">
        <f aca="false">(E25)*D28</f>
        <v>218.558333333333</v>
      </c>
    </row>
    <row r="29" customFormat="false" ht="15.75" hidden="false" customHeight="false" outlineLevel="0" collapsed="false">
      <c r="A29" s="132" t="s">
        <v>92</v>
      </c>
      <c r="B29" s="136" t="s">
        <v>162</v>
      </c>
      <c r="C29" s="134" t="n">
        <f aca="false">E25</f>
        <v>2622.7</v>
      </c>
      <c r="D29" s="135" t="n">
        <v>0.1111</v>
      </c>
      <c r="E29" s="83" t="n">
        <f aca="false">(E25)*D29</f>
        <v>291.38197</v>
      </c>
    </row>
    <row r="30" customFormat="false" ht="15.75" hidden="false" customHeight="true" outlineLevel="0" collapsed="false">
      <c r="A30" s="137" t="s">
        <v>163</v>
      </c>
      <c r="B30" s="137"/>
      <c r="C30" s="137"/>
      <c r="D30" s="138" t="n">
        <f aca="false">SUM(D28:D29)</f>
        <v>0.194433333333333</v>
      </c>
      <c r="E30" s="139" t="n">
        <f aca="false">SUM(E28:E29)</f>
        <v>509.940303333333</v>
      </c>
    </row>
    <row r="31" customFormat="false" ht="30" hidden="false" customHeight="true" outlineLevel="0" collapsed="false">
      <c r="A31" s="140" t="s">
        <v>164</v>
      </c>
      <c r="B31" s="140"/>
      <c r="C31" s="140"/>
      <c r="D31" s="140"/>
      <c r="E31" s="140"/>
    </row>
    <row r="32" customFormat="false" ht="30" hidden="false" customHeight="true" outlineLevel="0" collapsed="false">
      <c r="A32" s="141" t="s">
        <v>165</v>
      </c>
      <c r="B32" s="142" t="s">
        <v>166</v>
      </c>
      <c r="C32" s="143" t="s">
        <v>160</v>
      </c>
      <c r="D32" s="144"/>
      <c r="E32" s="145" t="s">
        <v>134</v>
      </c>
    </row>
    <row r="33" customFormat="false" ht="15" hidden="false" customHeight="true" outlineLevel="0" collapsed="false">
      <c r="A33" s="132" t="s">
        <v>90</v>
      </c>
      <c r="B33" s="146" t="s">
        <v>167</v>
      </c>
      <c r="C33" s="134" t="n">
        <f aca="false">E$25+E$30</f>
        <v>3132.64030333333</v>
      </c>
      <c r="D33" s="135" t="n">
        <v>0.2</v>
      </c>
      <c r="E33" s="83" t="n">
        <f aca="false">C33*D33</f>
        <v>626.528060666667</v>
      </c>
    </row>
    <row r="34" customFormat="false" ht="15.75" hidden="false" customHeight="false" outlineLevel="0" collapsed="false">
      <c r="A34" s="132" t="s">
        <v>92</v>
      </c>
      <c r="B34" s="146" t="s">
        <v>168</v>
      </c>
      <c r="C34" s="134" t="n">
        <f aca="false">E$25+E$30</f>
        <v>3132.64030333333</v>
      </c>
      <c r="D34" s="147" t="n">
        <v>0.025</v>
      </c>
      <c r="E34" s="83" t="n">
        <f aca="false">C34*D34</f>
        <v>78.3160075833333</v>
      </c>
    </row>
    <row r="35" customFormat="false" ht="35.05" hidden="false" customHeight="false" outlineLevel="0" collapsed="false">
      <c r="A35" s="132" t="s">
        <v>126</v>
      </c>
      <c r="B35" s="148" t="s">
        <v>169</v>
      </c>
      <c r="C35" s="134" t="n">
        <f aca="false">E$25+E$30</f>
        <v>3132.64030333333</v>
      </c>
      <c r="D35" s="147" t="n">
        <v>0.03</v>
      </c>
      <c r="E35" s="83" t="n">
        <f aca="false">C35*D35</f>
        <v>93.9792091</v>
      </c>
    </row>
    <row r="36" customFormat="false" ht="15.75" hidden="false" customHeight="false" outlineLevel="0" collapsed="false">
      <c r="A36" s="132" t="s">
        <v>148</v>
      </c>
      <c r="B36" s="146" t="s">
        <v>170</v>
      </c>
      <c r="C36" s="134" t="n">
        <f aca="false">E$25+E$30</f>
        <v>3132.64030333333</v>
      </c>
      <c r="D36" s="147" t="n">
        <v>0.015</v>
      </c>
      <c r="E36" s="83" t="n">
        <f aca="false">C36*D36</f>
        <v>46.98960455</v>
      </c>
    </row>
    <row r="37" customFormat="false" ht="15.75" hidden="false" customHeight="false" outlineLevel="0" collapsed="false">
      <c r="A37" s="132" t="s">
        <v>94</v>
      </c>
      <c r="B37" s="146" t="s">
        <v>171</v>
      </c>
      <c r="C37" s="134" t="n">
        <f aca="false">E$25+E$30</f>
        <v>3132.64030333333</v>
      </c>
      <c r="D37" s="147" t="n">
        <v>0.01</v>
      </c>
      <c r="E37" s="83" t="n">
        <f aca="false">C37*D37</f>
        <v>31.3264030333333</v>
      </c>
    </row>
    <row r="38" customFormat="false" ht="15.75" hidden="false" customHeight="false" outlineLevel="0" collapsed="false">
      <c r="A38" s="132" t="s">
        <v>153</v>
      </c>
      <c r="B38" s="149" t="s">
        <v>172</v>
      </c>
      <c r="C38" s="134" t="n">
        <f aca="false">E$25+E$30</f>
        <v>3132.64030333333</v>
      </c>
      <c r="D38" s="147" t="n">
        <v>0.006</v>
      </c>
      <c r="E38" s="83" t="n">
        <f aca="false">C38*D38</f>
        <v>18.79584182</v>
      </c>
    </row>
    <row r="39" customFormat="false" ht="23.85" hidden="false" customHeight="false" outlineLevel="0" collapsed="false">
      <c r="A39" s="132" t="s">
        <v>155</v>
      </c>
      <c r="B39" s="148" t="s">
        <v>173</v>
      </c>
      <c r="C39" s="134" t="n">
        <f aca="false">E$25+E$30</f>
        <v>3132.64030333333</v>
      </c>
      <c r="D39" s="147" t="n">
        <v>0.002</v>
      </c>
      <c r="E39" s="83" t="n">
        <f aca="false">C39*D39</f>
        <v>6.26528060666667</v>
      </c>
    </row>
    <row r="40" s="150" customFormat="true" ht="15.75" hidden="false" customHeight="false" outlineLevel="0" collapsed="false">
      <c r="A40" s="132" t="s">
        <v>174</v>
      </c>
      <c r="B40" s="146" t="s">
        <v>175</v>
      </c>
      <c r="C40" s="134" t="n">
        <f aca="false">E$25+E$30</f>
        <v>3132.64030333333</v>
      </c>
      <c r="D40" s="147" t="n">
        <v>0.08</v>
      </c>
      <c r="E40" s="83" t="n">
        <f aca="false">C40*D40</f>
        <v>250.611224266667</v>
      </c>
    </row>
    <row r="41" s="150" customFormat="true" ht="15.75" hidden="false" customHeight="true" outlineLevel="0" collapsed="false">
      <c r="A41" s="137" t="s">
        <v>163</v>
      </c>
      <c r="B41" s="137"/>
      <c r="C41" s="137"/>
      <c r="D41" s="151" t="n">
        <f aca="false">SUM(D33:D40)</f>
        <v>0.368</v>
      </c>
      <c r="E41" s="139" t="n">
        <f aca="false">SUM(E33:E40)</f>
        <v>1152.81163162667</v>
      </c>
    </row>
    <row r="42" s="150" customFormat="true" ht="15.75" hidden="false" customHeight="false" outlineLevel="0" collapsed="false">
      <c r="A42" s="152" t="s">
        <v>176</v>
      </c>
      <c r="B42" s="152"/>
      <c r="C42" s="152"/>
      <c r="D42" s="152"/>
      <c r="E42" s="152"/>
    </row>
    <row r="43" s="150" customFormat="true" ht="30" hidden="false" customHeight="true" outlineLevel="0" collapsed="false">
      <c r="A43" s="153" t="s">
        <v>177</v>
      </c>
      <c r="B43" s="154" t="s">
        <v>178</v>
      </c>
      <c r="C43" s="129" t="s">
        <v>160</v>
      </c>
      <c r="D43" s="130"/>
      <c r="E43" s="131" t="s">
        <v>134</v>
      </c>
    </row>
    <row r="44" s="150" customFormat="true" ht="15.75" hidden="false" customHeight="false" outlineLevel="0" collapsed="false">
      <c r="A44" s="155" t="s">
        <v>90</v>
      </c>
      <c r="B44" s="156" t="s">
        <v>179</v>
      </c>
      <c r="C44" s="157" t="n">
        <v>3</v>
      </c>
      <c r="D44" s="156"/>
      <c r="E44" s="158" t="n">
        <v>0</v>
      </c>
    </row>
    <row r="45" s="150" customFormat="true" ht="15.75" hidden="false" customHeight="false" outlineLevel="0" collapsed="false">
      <c r="A45" s="159" t="s">
        <v>92</v>
      </c>
      <c r="B45" s="124" t="s">
        <v>180</v>
      </c>
      <c r="C45" s="160" t="n">
        <v>626.94</v>
      </c>
      <c r="D45" s="123"/>
      <c r="E45" s="120" t="n">
        <f aca="false">C45-(C45*0.99%)</f>
        <v>620.733294</v>
      </c>
    </row>
    <row r="46" s="150" customFormat="true" ht="15.75" hidden="false" customHeight="false" outlineLevel="0" collapsed="false">
      <c r="A46" s="132" t="s">
        <v>126</v>
      </c>
      <c r="B46" s="133" t="s">
        <v>181</v>
      </c>
      <c r="C46" s="161"/>
      <c r="D46" s="162"/>
      <c r="E46" s="83" t="n">
        <v>0</v>
      </c>
    </row>
    <row r="47" s="150" customFormat="true" ht="23.85" hidden="false" customHeight="false" outlineLevel="0" collapsed="false">
      <c r="A47" s="132" t="s">
        <v>148</v>
      </c>
      <c r="B47" s="133" t="s">
        <v>182</v>
      </c>
      <c r="C47" s="161" t="s">
        <v>183</v>
      </c>
      <c r="D47" s="162"/>
      <c r="E47" s="83" t="n">
        <f aca="false">C13*50%*0.0199*2/12</f>
        <v>3.2740475</v>
      </c>
    </row>
    <row r="48" s="150" customFormat="true" ht="15.75" hidden="false" customHeight="false" outlineLevel="0" collapsed="false">
      <c r="A48" s="163" t="s">
        <v>94</v>
      </c>
      <c r="B48" s="164" t="s">
        <v>184</v>
      </c>
      <c r="C48" s="165"/>
      <c r="D48" s="166"/>
      <c r="E48" s="167" t="n">
        <v>5.82</v>
      </c>
    </row>
    <row r="49" s="150" customFormat="true" ht="15.75" hidden="false" customHeight="true" outlineLevel="0" collapsed="false">
      <c r="A49" s="137" t="s">
        <v>185</v>
      </c>
      <c r="B49" s="137"/>
      <c r="C49" s="137"/>
      <c r="D49" s="137"/>
      <c r="E49" s="139" t="n">
        <f aca="false">SUM(E44:E48)</f>
        <v>629.8273415</v>
      </c>
    </row>
    <row r="50" s="150" customFormat="true" ht="15.75" hidden="false" customHeight="true" outlineLevel="0" collapsed="false">
      <c r="A50" s="152" t="s">
        <v>186</v>
      </c>
      <c r="B50" s="152"/>
      <c r="C50" s="152"/>
      <c r="D50" s="152"/>
      <c r="E50" s="152"/>
    </row>
    <row r="51" s="150" customFormat="true" ht="15.75" hidden="false" customHeight="true" outlineLevel="0" collapsed="false">
      <c r="A51" s="107" t="s">
        <v>165</v>
      </c>
      <c r="B51" s="168" t="s">
        <v>187</v>
      </c>
      <c r="C51" s="169"/>
      <c r="D51" s="169"/>
      <c r="E51" s="170" t="n">
        <f aca="false">E30</f>
        <v>509.940303333333</v>
      </c>
    </row>
    <row r="52" s="150" customFormat="true" ht="15.75" hidden="false" customHeight="true" outlineLevel="0" collapsed="false">
      <c r="A52" s="107" t="s">
        <v>188</v>
      </c>
      <c r="B52" s="168" t="s">
        <v>189</v>
      </c>
      <c r="C52" s="169"/>
      <c r="D52" s="169"/>
      <c r="E52" s="170" t="n">
        <f aca="false">E41</f>
        <v>1152.81163162667</v>
      </c>
    </row>
    <row r="53" s="150" customFormat="true" ht="15.75" hidden="false" customHeight="true" outlineLevel="0" collapsed="false">
      <c r="A53" s="107" t="s">
        <v>177</v>
      </c>
      <c r="B53" s="168" t="s">
        <v>190</v>
      </c>
      <c r="C53" s="169"/>
      <c r="D53" s="169"/>
      <c r="E53" s="170" t="n">
        <f aca="false">E49</f>
        <v>629.8273415</v>
      </c>
    </row>
    <row r="54" s="150" customFormat="true" ht="15.75" hidden="false" customHeight="true" outlineLevel="0" collapsed="false">
      <c r="A54" s="125" t="s">
        <v>191</v>
      </c>
      <c r="B54" s="125"/>
      <c r="C54" s="125"/>
      <c r="D54" s="125"/>
      <c r="E54" s="126" t="n">
        <f aca="false">SUM(E51:E53)</f>
        <v>2292.57927646</v>
      </c>
    </row>
    <row r="55" s="150" customFormat="true" ht="15.75" hidden="false" customHeight="true" outlineLevel="0" collapsed="false">
      <c r="A55" s="115" t="s">
        <v>192</v>
      </c>
      <c r="B55" s="115"/>
      <c r="C55" s="115"/>
      <c r="D55" s="115"/>
      <c r="E55" s="115"/>
    </row>
    <row r="56" s="150" customFormat="true" ht="30" hidden="false" customHeight="true" outlineLevel="0" collapsed="false">
      <c r="A56" s="141" t="s">
        <v>193</v>
      </c>
      <c r="B56" s="142" t="s">
        <v>194</v>
      </c>
      <c r="C56" s="171" t="s">
        <v>160</v>
      </c>
      <c r="D56" s="47"/>
      <c r="E56" s="145" t="s">
        <v>134</v>
      </c>
    </row>
    <row r="57" s="150" customFormat="true" ht="15.75" hidden="false" customHeight="true" outlineLevel="0" collapsed="false">
      <c r="A57" s="132" t="s">
        <v>90</v>
      </c>
      <c r="B57" s="133" t="s">
        <v>195</v>
      </c>
      <c r="C57" s="172" t="n">
        <f aca="false">E$25+E$30</f>
        <v>3132.64030333333</v>
      </c>
      <c r="D57" s="135" t="n">
        <v>0.0046</v>
      </c>
      <c r="E57" s="83" t="n">
        <f aca="false">C57*D57</f>
        <v>14.4101453953333</v>
      </c>
    </row>
    <row r="58" s="150" customFormat="true" ht="15.75" hidden="false" customHeight="true" outlineLevel="0" collapsed="false">
      <c r="A58" s="132" t="s">
        <v>92</v>
      </c>
      <c r="B58" s="133" t="s">
        <v>196</v>
      </c>
      <c r="C58" s="172" t="n">
        <f aca="false">E$25+E$30</f>
        <v>3132.64030333333</v>
      </c>
      <c r="D58" s="135" t="n">
        <v>0.0004</v>
      </c>
      <c r="E58" s="83" t="n">
        <f aca="false">C58*D58</f>
        <v>1.25305612133333</v>
      </c>
    </row>
    <row r="59" s="150" customFormat="true" ht="15.75" hidden="false" customHeight="true" outlineLevel="0" collapsed="false">
      <c r="A59" s="132" t="s">
        <v>126</v>
      </c>
      <c r="B59" s="133" t="s">
        <v>197</v>
      </c>
      <c r="C59" s="172" t="n">
        <f aca="false">E$25+E$30</f>
        <v>3132.64030333333</v>
      </c>
      <c r="D59" s="135" t="n">
        <v>0.0194</v>
      </c>
      <c r="E59" s="83" t="n">
        <f aca="false">C59*D59</f>
        <v>60.7732218846667</v>
      </c>
    </row>
    <row r="60" s="150" customFormat="true" ht="30" hidden="false" customHeight="true" outlineLevel="0" collapsed="false">
      <c r="A60" s="132" t="s">
        <v>148</v>
      </c>
      <c r="B60" s="144" t="s">
        <v>198</v>
      </c>
      <c r="C60" s="172" t="n">
        <f aca="false">E$25+E$30</f>
        <v>3132.64030333333</v>
      </c>
      <c r="D60" s="173" t="n">
        <f aca="false">D41*D59</f>
        <v>0.0071392</v>
      </c>
      <c r="E60" s="83" t="n">
        <f aca="false">C60*D60</f>
        <v>22.3645456535573</v>
      </c>
    </row>
    <row r="61" s="150" customFormat="true" ht="32.25" hidden="false" customHeight="true" outlineLevel="0" collapsed="false">
      <c r="A61" s="132" t="s">
        <v>94</v>
      </c>
      <c r="B61" s="133" t="s">
        <v>199</v>
      </c>
      <c r="C61" s="172" t="n">
        <f aca="false">E$25+E$30</f>
        <v>3132.64030333333</v>
      </c>
      <c r="D61" s="135" t="n">
        <v>0.04</v>
      </c>
      <c r="E61" s="83" t="n">
        <f aca="false">C61*D61</f>
        <v>125.305612133333</v>
      </c>
    </row>
    <row r="62" s="150" customFormat="true" ht="15.75" hidden="false" customHeight="true" outlineLevel="0" collapsed="false">
      <c r="A62" s="125" t="s">
        <v>200</v>
      </c>
      <c r="B62" s="125"/>
      <c r="C62" s="125"/>
      <c r="D62" s="174" t="n">
        <f aca="false">SUM(D57:D61)</f>
        <v>0.0715392</v>
      </c>
      <c r="E62" s="126" t="n">
        <f aca="false">SUM(E57:E61)</f>
        <v>224.106581188224</v>
      </c>
    </row>
    <row r="63" s="150" customFormat="true" ht="15.75" hidden="false" customHeight="true" outlineLevel="0" collapsed="false">
      <c r="A63" s="115" t="s">
        <v>201</v>
      </c>
      <c r="B63" s="115"/>
      <c r="C63" s="115"/>
      <c r="D63" s="115"/>
      <c r="E63" s="115"/>
    </row>
    <row r="64" s="150" customFormat="true" ht="30" hidden="false" customHeight="true" outlineLevel="0" collapsed="false">
      <c r="A64" s="141" t="s">
        <v>202</v>
      </c>
      <c r="B64" s="175" t="s">
        <v>203</v>
      </c>
      <c r="C64" s="171" t="s">
        <v>160</v>
      </c>
      <c r="D64" s="176"/>
      <c r="E64" s="145" t="s">
        <v>134</v>
      </c>
    </row>
    <row r="65" s="150" customFormat="true" ht="15.75" hidden="false" customHeight="false" outlineLevel="0" collapsed="false">
      <c r="A65" s="132" t="s">
        <v>90</v>
      </c>
      <c r="B65" s="133" t="s">
        <v>204</v>
      </c>
      <c r="C65" s="177" t="n">
        <f aca="false">E$25+E$54+E$62+E85</f>
        <v>5175.95419098156</v>
      </c>
      <c r="D65" s="135" t="n">
        <f aca="false">D29/12</f>
        <v>0.00925833333333333</v>
      </c>
      <c r="E65" s="83" t="n">
        <f aca="false">C65*D65</f>
        <v>47.9207092181709</v>
      </c>
    </row>
    <row r="66" s="150" customFormat="true" ht="15.75" hidden="false" customHeight="false" outlineLevel="0" collapsed="false">
      <c r="A66" s="132" t="s">
        <v>92</v>
      </c>
      <c r="B66" s="133" t="s">
        <v>205</v>
      </c>
      <c r="C66" s="177" t="n">
        <f aca="false">E$25+E$54+E$62+E85</f>
        <v>5175.95419098156</v>
      </c>
      <c r="D66" s="135" t="n">
        <v>0.0139</v>
      </c>
      <c r="E66" s="83" t="n">
        <f aca="false">C66*D66</f>
        <v>71.9457632546436</v>
      </c>
    </row>
    <row r="67" s="150" customFormat="true" ht="15.75" hidden="false" customHeight="false" outlineLevel="0" collapsed="false">
      <c r="A67" s="132" t="s">
        <v>126</v>
      </c>
      <c r="B67" s="133" t="s">
        <v>206</v>
      </c>
      <c r="C67" s="177" t="n">
        <f aca="false">E$25+E$54+E$62+E85</f>
        <v>5175.95419098156</v>
      </c>
      <c r="D67" s="135" t="n">
        <v>0.0013</v>
      </c>
      <c r="E67" s="83" t="n">
        <f aca="false">C67*D67</f>
        <v>6.72874044827602</v>
      </c>
    </row>
    <row r="68" s="150" customFormat="true" ht="15.75" hidden="false" customHeight="false" outlineLevel="0" collapsed="false">
      <c r="A68" s="132" t="s">
        <v>148</v>
      </c>
      <c r="B68" s="133" t="s">
        <v>207</v>
      </c>
      <c r="C68" s="177" t="n">
        <f aca="false">E$25+E$54+E$62+E85</f>
        <v>5175.95419098156</v>
      </c>
      <c r="D68" s="135" t="n">
        <v>0.0002</v>
      </c>
      <c r="E68" s="83" t="n">
        <f aca="false">C68*D68</f>
        <v>1.03519083819631</v>
      </c>
    </row>
    <row r="69" s="150" customFormat="true" ht="15.75" hidden="false" customHeight="false" outlineLevel="0" collapsed="false">
      <c r="A69" s="132" t="s">
        <v>94</v>
      </c>
      <c r="B69" s="133" t="s">
        <v>208</v>
      </c>
      <c r="C69" s="177" t="n">
        <f aca="false">E$25+E$54+E$62+E85</f>
        <v>5175.95419098156</v>
      </c>
      <c r="D69" s="135" t="n">
        <v>0.0028</v>
      </c>
      <c r="E69" s="83" t="n">
        <f aca="false">C69*D69</f>
        <v>14.4926717347484</v>
      </c>
    </row>
    <row r="70" s="150" customFormat="true" ht="15.75" hidden="false" customHeight="false" outlineLevel="0" collapsed="false">
      <c r="A70" s="132" t="s">
        <v>153</v>
      </c>
      <c r="B70" s="133" t="s">
        <v>209</v>
      </c>
      <c r="C70" s="177" t="n">
        <f aca="false">E$25+E$54+E$62+E85</f>
        <v>5175.95419098156</v>
      </c>
      <c r="D70" s="135" t="n">
        <v>0.0003</v>
      </c>
      <c r="E70" s="83" t="n">
        <f aca="false">C70*D70</f>
        <v>1.55278625729447</v>
      </c>
    </row>
    <row r="71" s="150" customFormat="true" ht="15.75" hidden="false" customHeight="false" outlineLevel="0" collapsed="false">
      <c r="A71" s="132" t="s">
        <v>155</v>
      </c>
      <c r="B71" s="178" t="s">
        <v>210</v>
      </c>
      <c r="C71" s="177" t="n">
        <f aca="false">E$25+E$54+E$62+E85</f>
        <v>5175.95419098156</v>
      </c>
      <c r="D71" s="135" t="n">
        <v>0</v>
      </c>
      <c r="E71" s="83" t="n">
        <f aca="false">C71*D71</f>
        <v>0</v>
      </c>
    </row>
    <row r="72" s="150" customFormat="true" ht="15.75" hidden="false" customHeight="true" outlineLevel="0" collapsed="false">
      <c r="A72" s="137" t="s">
        <v>211</v>
      </c>
      <c r="B72" s="137"/>
      <c r="C72" s="137"/>
      <c r="D72" s="179" t="n">
        <f aca="false">SUM(D65:D71)</f>
        <v>0.0277583333333333</v>
      </c>
      <c r="E72" s="139" t="n">
        <f aca="false">SUM(E65:E71)</f>
        <v>143.67586175133</v>
      </c>
    </row>
    <row r="73" s="150" customFormat="true" ht="15.75" hidden="false" customHeight="true" outlineLevel="0" collapsed="false">
      <c r="A73" s="152" t="s">
        <v>212</v>
      </c>
      <c r="B73" s="152"/>
      <c r="C73" s="152"/>
      <c r="D73" s="152"/>
      <c r="E73" s="152"/>
    </row>
    <row r="74" s="150" customFormat="true" ht="15.75" hidden="false" customHeight="false" outlineLevel="0" collapsed="false">
      <c r="A74" s="141"/>
      <c r="B74" s="142" t="s">
        <v>212</v>
      </c>
      <c r="C74" s="144"/>
      <c r="D74" s="144"/>
      <c r="E74" s="145" t="s">
        <v>134</v>
      </c>
    </row>
    <row r="75" s="150" customFormat="true" ht="15.75" hidden="false" customHeight="true" outlineLevel="0" collapsed="false">
      <c r="A75" s="132" t="s">
        <v>90</v>
      </c>
      <c r="B75" s="133" t="s">
        <v>213</v>
      </c>
      <c r="C75" s="161"/>
      <c r="D75" s="135" t="n">
        <v>0</v>
      </c>
      <c r="E75" s="83" t="n">
        <f aca="false">(E$25+E$54+E$62+E85)*D75</f>
        <v>0</v>
      </c>
    </row>
    <row r="76" s="150" customFormat="true" ht="15.75" hidden="false" customHeight="true" outlineLevel="0" collapsed="false">
      <c r="A76" s="137" t="s">
        <v>214</v>
      </c>
      <c r="B76" s="137"/>
      <c r="C76" s="137"/>
      <c r="D76" s="138" t="n">
        <f aca="false">SUM(D75)</f>
        <v>0</v>
      </c>
      <c r="E76" s="139" t="n">
        <f aca="false">SUM(E75)</f>
        <v>0</v>
      </c>
    </row>
    <row r="77" s="150" customFormat="true" ht="15.75" hidden="false" customHeight="true" outlineLevel="0" collapsed="false">
      <c r="A77" s="180" t="s">
        <v>215</v>
      </c>
      <c r="B77" s="180"/>
      <c r="C77" s="180"/>
      <c r="D77" s="180"/>
      <c r="E77" s="180"/>
    </row>
    <row r="78" s="150" customFormat="true" ht="15.75" hidden="false" customHeight="true" outlineLevel="0" collapsed="false">
      <c r="A78" s="141" t="n">
        <v>4</v>
      </c>
      <c r="B78" s="181" t="s">
        <v>216</v>
      </c>
      <c r="C78" s="182"/>
      <c r="D78" s="183"/>
      <c r="E78" s="145" t="s">
        <v>134</v>
      </c>
    </row>
    <row r="79" s="150" customFormat="true" ht="15.75" hidden="false" customHeight="true" outlineLevel="0" collapsed="false">
      <c r="A79" s="132" t="s">
        <v>202</v>
      </c>
      <c r="B79" s="133" t="s">
        <v>203</v>
      </c>
      <c r="C79" s="182"/>
      <c r="D79" s="135" t="n">
        <f aca="false">D72</f>
        <v>0.0277583333333333</v>
      </c>
      <c r="E79" s="83" t="n">
        <f aca="false">E72</f>
        <v>143.67586175133</v>
      </c>
    </row>
    <row r="80" s="150" customFormat="true" ht="15.75" hidden="false" customHeight="true" outlineLevel="0" collapsed="false">
      <c r="A80" s="132" t="s">
        <v>217</v>
      </c>
      <c r="B80" s="133" t="s">
        <v>212</v>
      </c>
      <c r="C80" s="182"/>
      <c r="D80" s="135" t="n">
        <v>0</v>
      </c>
      <c r="E80" s="83" t="n">
        <f aca="false">(D$25+D$53+D$61)*D80</f>
        <v>0</v>
      </c>
    </row>
    <row r="81" s="150" customFormat="true" ht="15.75" hidden="false" customHeight="true" outlineLevel="0" collapsed="false">
      <c r="A81" s="137" t="s">
        <v>163</v>
      </c>
      <c r="B81" s="137"/>
      <c r="C81" s="137"/>
      <c r="D81" s="138" t="n">
        <f aca="false">SUM(D79:D80)</f>
        <v>0.0277583333333333</v>
      </c>
      <c r="E81" s="139" t="n">
        <f aca="false">SUM(E79:E80)</f>
        <v>143.67586175133</v>
      </c>
    </row>
    <row r="82" s="150" customFormat="true" ht="15.75" hidden="false" customHeight="true" outlineLevel="0" collapsed="false">
      <c r="A82" s="125" t="s">
        <v>218</v>
      </c>
      <c r="B82" s="125"/>
      <c r="C82" s="125"/>
      <c r="D82" s="125"/>
      <c r="E82" s="126" t="n">
        <f aca="false">SUM(E72+E76)</f>
        <v>143.67586175133</v>
      </c>
    </row>
    <row r="83" s="150" customFormat="true" ht="15.75" hidden="false" customHeight="true" outlineLevel="0" collapsed="false">
      <c r="A83" s="115" t="s">
        <v>219</v>
      </c>
      <c r="B83" s="115"/>
      <c r="C83" s="115"/>
      <c r="D83" s="115"/>
      <c r="E83" s="115"/>
    </row>
    <row r="84" s="150" customFormat="true" ht="15.75" hidden="false" customHeight="true" outlineLevel="0" collapsed="false">
      <c r="A84" s="141" t="n">
        <v>5</v>
      </c>
      <c r="B84" s="142" t="s">
        <v>220</v>
      </c>
      <c r="C84" s="144"/>
      <c r="D84" s="144"/>
      <c r="E84" s="145" t="s">
        <v>134</v>
      </c>
    </row>
    <row r="85" s="150" customFormat="true" ht="15.75" hidden="false" customHeight="true" outlineLevel="0" collapsed="false">
      <c r="A85" s="159" t="s">
        <v>90</v>
      </c>
      <c r="B85" s="124" t="s">
        <v>221</v>
      </c>
      <c r="C85" s="184"/>
      <c r="D85" s="185"/>
      <c r="E85" s="83" t="n">
        <f aca="false">'EPI''s e Uniformes'!H7</f>
        <v>36.5683333333333</v>
      </c>
    </row>
    <row r="86" s="150" customFormat="true" ht="15.75" hidden="false" customHeight="true" outlineLevel="0" collapsed="false">
      <c r="A86" s="159" t="s">
        <v>92</v>
      </c>
      <c r="B86" s="124" t="s">
        <v>222</v>
      </c>
      <c r="C86" s="184"/>
      <c r="D86" s="185"/>
      <c r="E86" s="83" t="n">
        <f aca="false">'Materiais '!I11</f>
        <v>517.1125</v>
      </c>
    </row>
    <row r="87" s="150" customFormat="true" ht="15.75" hidden="false" customHeight="true" outlineLevel="0" collapsed="false">
      <c r="A87" s="159" t="s">
        <v>126</v>
      </c>
      <c r="B87" s="124" t="s">
        <v>223</v>
      </c>
      <c r="C87" s="184"/>
      <c r="D87" s="185"/>
      <c r="E87" s="83" t="n">
        <f aca="false">'Equipamentos-Mater. Permane '!H12</f>
        <v>475.867013888889</v>
      </c>
    </row>
    <row r="88" s="150" customFormat="true" ht="15.75" hidden="false" customHeight="true" outlineLevel="0" collapsed="false">
      <c r="A88" s="159" t="s">
        <v>148</v>
      </c>
      <c r="B88" s="124" t="s">
        <v>224</v>
      </c>
      <c r="C88" s="184"/>
      <c r="D88" s="185"/>
      <c r="E88" s="83" t="n">
        <v>0</v>
      </c>
    </row>
    <row r="89" s="150" customFormat="true" ht="15.75" hidden="false" customHeight="true" outlineLevel="0" collapsed="false">
      <c r="A89" s="125" t="s">
        <v>225</v>
      </c>
      <c r="B89" s="125"/>
      <c r="C89" s="125"/>
      <c r="D89" s="125"/>
      <c r="E89" s="126" t="n">
        <f aca="false">SUM(E85:E88)</f>
        <v>1029.54784722222</v>
      </c>
    </row>
    <row r="90" s="150" customFormat="true" ht="23.25" hidden="false" customHeight="true" outlineLevel="0" collapsed="false">
      <c r="A90" s="127" t="s">
        <v>226</v>
      </c>
      <c r="B90" s="127"/>
      <c r="C90" s="127"/>
      <c r="D90" s="127"/>
      <c r="E90" s="186" t="n">
        <f aca="false">E89+E82+E62+E54+E25</f>
        <v>6312.60956662178</v>
      </c>
    </row>
    <row r="91" s="150" customFormat="true" ht="19.5" hidden="false" customHeight="true" outlineLevel="0" collapsed="false">
      <c r="A91" s="115" t="s">
        <v>227</v>
      </c>
      <c r="B91" s="115"/>
      <c r="C91" s="115"/>
      <c r="D91" s="115"/>
      <c r="E91" s="115"/>
    </row>
    <row r="92" s="150" customFormat="true" ht="30" hidden="false" customHeight="true" outlineLevel="0" collapsed="false">
      <c r="A92" s="141" t="n">
        <v>6</v>
      </c>
      <c r="B92" s="142" t="s">
        <v>228</v>
      </c>
      <c r="C92" s="143" t="s">
        <v>160</v>
      </c>
      <c r="D92" s="143"/>
      <c r="E92" s="145" t="s">
        <v>134</v>
      </c>
    </row>
    <row r="93" s="150" customFormat="true" ht="15.75" hidden="false" customHeight="false" outlineLevel="0" collapsed="false">
      <c r="A93" s="132" t="s">
        <v>90</v>
      </c>
      <c r="B93" s="133" t="s">
        <v>229</v>
      </c>
      <c r="C93" s="187" t="n">
        <f aca="false">E90</f>
        <v>6312.60956662178</v>
      </c>
      <c r="D93" s="135" t="n">
        <v>0.05</v>
      </c>
      <c r="E93" s="83" t="n">
        <f aca="false">+C93*D93</f>
        <v>315.630478331089</v>
      </c>
    </row>
    <row r="94" s="150" customFormat="true" ht="15.75" hidden="false" customHeight="false" outlineLevel="0" collapsed="false">
      <c r="A94" s="132" t="s">
        <v>92</v>
      </c>
      <c r="B94" s="133" t="s">
        <v>230</v>
      </c>
      <c r="C94" s="187" t="n">
        <f aca="false">E90+E93</f>
        <v>6628.24004495286</v>
      </c>
      <c r="D94" s="135" t="n">
        <v>0.1</v>
      </c>
      <c r="E94" s="83" t="n">
        <f aca="false">D94*(C94)</f>
        <v>662.824004495286</v>
      </c>
    </row>
    <row r="95" s="150" customFormat="true" ht="30.75" hidden="false" customHeight="true" outlineLevel="0" collapsed="false">
      <c r="A95" s="132"/>
      <c r="B95" s="133" t="s">
        <v>231</v>
      </c>
      <c r="C95" s="133"/>
      <c r="D95" s="135" t="n">
        <f aca="false">1-D102</f>
        <v>0.8575</v>
      </c>
      <c r="E95" s="83" t="n">
        <f aca="false">+E90+E93+E94</f>
        <v>7291.06404944815</v>
      </c>
    </row>
    <row r="96" s="150" customFormat="true" ht="15.75" hidden="false" customHeight="false" outlineLevel="0" collapsed="false">
      <c r="A96" s="132"/>
      <c r="B96" s="178"/>
      <c r="C96" s="188"/>
      <c r="D96" s="81"/>
      <c r="E96" s="189" t="n">
        <f aca="false">+E95/D95</f>
        <v>8502.69859993954</v>
      </c>
    </row>
    <row r="97" s="150" customFormat="true" ht="15.75" hidden="false" customHeight="false" outlineLevel="0" collapsed="false">
      <c r="A97" s="132" t="s">
        <v>126</v>
      </c>
      <c r="B97" s="178" t="s">
        <v>232</v>
      </c>
      <c r="C97" s="188"/>
      <c r="D97" s="190" t="n">
        <f aca="false">D99+D100+D101</f>
        <v>0.1425</v>
      </c>
      <c r="E97" s="189"/>
    </row>
    <row r="98" s="150" customFormat="true" ht="15.75" hidden="false" customHeight="false" outlineLevel="0" collapsed="false">
      <c r="A98" s="132" t="s">
        <v>233</v>
      </c>
      <c r="B98" s="178" t="s">
        <v>234</v>
      </c>
      <c r="C98" s="178"/>
      <c r="D98" s="190" t="n">
        <f aca="false">D99+D100</f>
        <v>0.0925</v>
      </c>
      <c r="E98" s="83"/>
    </row>
    <row r="99" s="150" customFormat="true" ht="15.75" hidden="false" customHeight="false" outlineLevel="0" collapsed="false">
      <c r="A99" s="132" t="s">
        <v>235</v>
      </c>
      <c r="B99" s="133" t="s">
        <v>236</v>
      </c>
      <c r="C99" s="82" t="n">
        <f aca="false">E96</f>
        <v>8502.69859993954</v>
      </c>
      <c r="D99" s="135" t="n">
        <v>0.0165</v>
      </c>
      <c r="E99" s="83" t="n">
        <f aca="false">C99*D99</f>
        <v>140.294526899002</v>
      </c>
    </row>
    <row r="100" s="150" customFormat="true" ht="15.75" hidden="false" customHeight="false" outlineLevel="0" collapsed="false">
      <c r="A100" s="132" t="s">
        <v>237</v>
      </c>
      <c r="B100" s="133" t="s">
        <v>238</v>
      </c>
      <c r="C100" s="82" t="n">
        <f aca="false">E96</f>
        <v>8502.69859993954</v>
      </c>
      <c r="D100" s="135" t="n">
        <v>0.076</v>
      </c>
      <c r="E100" s="83" t="n">
        <f aca="false">C100*D100</f>
        <v>646.205093595405</v>
      </c>
    </row>
    <row r="101" s="150" customFormat="true" ht="15.75" hidden="false" customHeight="false" outlineLevel="0" collapsed="false">
      <c r="A101" s="132" t="s">
        <v>239</v>
      </c>
      <c r="B101" s="133" t="s">
        <v>240</v>
      </c>
      <c r="C101" s="82" t="n">
        <f aca="false">E96</f>
        <v>8502.69859993954</v>
      </c>
      <c r="D101" s="135" t="n">
        <v>0.05</v>
      </c>
      <c r="E101" s="83" t="n">
        <f aca="false">C101*D101</f>
        <v>425.134929996977</v>
      </c>
    </row>
    <row r="102" s="150" customFormat="true" ht="15.75" hidden="false" customHeight="false" outlineLevel="0" collapsed="false">
      <c r="A102" s="141"/>
      <c r="B102" s="191" t="s">
        <v>241</v>
      </c>
      <c r="C102" s="191"/>
      <c r="D102" s="192" t="n">
        <f aca="false">D97</f>
        <v>0.1425</v>
      </c>
      <c r="E102" s="83" t="n">
        <f aca="false">SUM(E99:E101)</f>
        <v>1211.63455049138</v>
      </c>
    </row>
    <row r="103" s="150" customFormat="true" ht="15.75" hidden="false" customHeight="true" outlineLevel="0" collapsed="false">
      <c r="A103" s="137" t="s">
        <v>242</v>
      </c>
      <c r="B103" s="137"/>
      <c r="C103" s="137"/>
      <c r="D103" s="137"/>
      <c r="E103" s="139" t="n">
        <f aca="false">+E93+E94+E102</f>
        <v>2190.08903331776</v>
      </c>
    </row>
    <row r="104" s="150" customFormat="true" ht="15.75" hidden="false" customHeight="true" outlineLevel="0" collapsed="false">
      <c r="A104" s="193" t="s">
        <v>243</v>
      </c>
      <c r="B104" s="193"/>
      <c r="C104" s="193"/>
      <c r="D104" s="193"/>
      <c r="E104" s="194" t="s">
        <v>134</v>
      </c>
    </row>
    <row r="105" s="150" customFormat="true" ht="15.75" hidden="false" customHeight="true" outlineLevel="0" collapsed="false">
      <c r="A105" s="132" t="s">
        <v>90</v>
      </c>
      <c r="B105" s="178" t="s">
        <v>244</v>
      </c>
      <c r="C105" s="178"/>
      <c r="D105" s="178"/>
      <c r="E105" s="83" t="n">
        <f aca="false">+E25</f>
        <v>2622.7</v>
      </c>
    </row>
    <row r="106" s="150" customFormat="true" ht="15.75" hidden="false" customHeight="true" outlineLevel="0" collapsed="false">
      <c r="A106" s="132" t="s">
        <v>92</v>
      </c>
      <c r="B106" s="178" t="s">
        <v>245</v>
      </c>
      <c r="C106" s="178"/>
      <c r="D106" s="178"/>
      <c r="E106" s="83" t="n">
        <f aca="false">+E54</f>
        <v>2292.57927646</v>
      </c>
    </row>
    <row r="107" s="150" customFormat="true" ht="15.75" hidden="false" customHeight="true" outlineLevel="0" collapsed="false">
      <c r="A107" s="132" t="s">
        <v>126</v>
      </c>
      <c r="B107" s="178" t="s">
        <v>246</v>
      </c>
      <c r="C107" s="178"/>
      <c r="D107" s="178"/>
      <c r="E107" s="83" t="n">
        <f aca="false">E62</f>
        <v>224.106581188224</v>
      </c>
    </row>
    <row r="108" s="150" customFormat="true" ht="15.75" hidden="false" customHeight="true" outlineLevel="0" collapsed="false">
      <c r="A108" s="132" t="s">
        <v>148</v>
      </c>
      <c r="B108" s="178" t="s">
        <v>247</v>
      </c>
      <c r="C108" s="178"/>
      <c r="D108" s="178"/>
      <c r="E108" s="83" t="n">
        <f aca="false">E82</f>
        <v>143.67586175133</v>
      </c>
    </row>
    <row r="109" s="150" customFormat="true" ht="15.75" hidden="false" customHeight="true" outlineLevel="0" collapsed="false">
      <c r="A109" s="132" t="s">
        <v>94</v>
      </c>
      <c r="B109" s="178" t="s">
        <v>248</v>
      </c>
      <c r="C109" s="178"/>
      <c r="D109" s="178"/>
      <c r="E109" s="83" t="n">
        <f aca="false">E89</f>
        <v>1029.54784722222</v>
      </c>
    </row>
    <row r="110" s="150" customFormat="true" ht="15.75" hidden="false" customHeight="true" outlineLevel="0" collapsed="false">
      <c r="A110" s="141" t="s">
        <v>249</v>
      </c>
      <c r="B110" s="141"/>
      <c r="C110" s="141"/>
      <c r="D110" s="141"/>
      <c r="E110" s="195" t="n">
        <f aca="false">SUM(E105:E109)</f>
        <v>6312.60956662178</v>
      </c>
    </row>
    <row r="111" s="150" customFormat="true" ht="15.75" hidden="false" customHeight="true" outlineLevel="0" collapsed="false">
      <c r="A111" s="132" t="s">
        <v>153</v>
      </c>
      <c r="B111" s="178" t="s">
        <v>250</v>
      </c>
      <c r="C111" s="178"/>
      <c r="D111" s="178"/>
      <c r="E111" s="83" t="n">
        <f aca="false">+E103</f>
        <v>2190.08903331776</v>
      </c>
    </row>
    <row r="112" customFormat="false" ht="16.5" hidden="false" customHeight="true" outlineLevel="0" collapsed="false">
      <c r="A112" s="196" t="s">
        <v>251</v>
      </c>
      <c r="B112" s="196"/>
      <c r="C112" s="196"/>
      <c r="D112" s="196"/>
      <c r="E112" s="197" t="n">
        <f aca="false">+E110+E111</f>
        <v>8502.69859993954</v>
      </c>
    </row>
  </sheetData>
  <mergeCells count="56">
    <mergeCell ref="A1:E1"/>
    <mergeCell ref="A2:E2"/>
    <mergeCell ref="A3:E3"/>
    <mergeCell ref="C4:E4"/>
    <mergeCell ref="C5:E5"/>
    <mergeCell ref="C6:E6"/>
    <mergeCell ref="C7:E7"/>
    <mergeCell ref="A8:E8"/>
    <mergeCell ref="A9:E9"/>
    <mergeCell ref="A10:E10"/>
    <mergeCell ref="A11:D11"/>
    <mergeCell ref="C12:E12"/>
    <mergeCell ref="C13:E13"/>
    <mergeCell ref="C14:E14"/>
    <mergeCell ref="C15:E15"/>
    <mergeCell ref="A16:E16"/>
    <mergeCell ref="B17:D17"/>
    <mergeCell ref="C18:D18"/>
    <mergeCell ref="C19:D19"/>
    <mergeCell ref="C20:D20"/>
    <mergeCell ref="C21:D21"/>
    <mergeCell ref="C22:D22"/>
    <mergeCell ref="C23:D23"/>
    <mergeCell ref="C24:D24"/>
    <mergeCell ref="A25:D25"/>
    <mergeCell ref="A26:E26"/>
    <mergeCell ref="A30:C30"/>
    <mergeCell ref="A31:E31"/>
    <mergeCell ref="A41:C41"/>
    <mergeCell ref="A42:E42"/>
    <mergeCell ref="A49:D49"/>
    <mergeCell ref="A50:E50"/>
    <mergeCell ref="A54:D54"/>
    <mergeCell ref="A55:E55"/>
    <mergeCell ref="A62:C62"/>
    <mergeCell ref="A63:E63"/>
    <mergeCell ref="A72:C72"/>
    <mergeCell ref="A73:E73"/>
    <mergeCell ref="A76:C76"/>
    <mergeCell ref="A77:E77"/>
    <mergeCell ref="A81:C81"/>
    <mergeCell ref="A82:D82"/>
    <mergeCell ref="A83:E83"/>
    <mergeCell ref="A89:D89"/>
    <mergeCell ref="A90:D90"/>
    <mergeCell ref="A91:E91"/>
    <mergeCell ref="A103:D103"/>
    <mergeCell ref="A104:D104"/>
    <mergeCell ref="B105:D105"/>
    <mergeCell ref="B106:D106"/>
    <mergeCell ref="B107:D107"/>
    <mergeCell ref="B108:D108"/>
    <mergeCell ref="B109:D109"/>
    <mergeCell ref="A110:D110"/>
    <mergeCell ref="B111:D111"/>
    <mergeCell ref="A112:D112"/>
  </mergeCells>
  <hyperlinks>
    <hyperlink ref="B38" r:id="rId1" display="SEBRAE"/>
  </hyperlinks>
  <printOptions headings="false" gridLines="false" gridLinesSet="true" horizontalCentered="true" verticalCentered="false"/>
  <pageMargins left="0.315277777777778" right="0.315277777777778" top="0.354166666666667" bottom="1.02847222222222"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2"/>
  <sheetViews>
    <sheetView showFormulas="false" showGridLines="true" showRowColHeaders="true" showZeros="true" rightToLeft="false" tabSelected="false" showOutlineSymbols="true" defaultGridColor="true" view="pageBreakPreview" topLeftCell="A37" colorId="64" zoomScale="100" zoomScaleNormal="115" zoomScalePageLayoutView="100" workbookViewId="0">
      <selection pane="topLeft" activeCell="K57" activeCellId="0" sqref="K57"/>
    </sheetView>
  </sheetViews>
  <sheetFormatPr defaultColWidth="9.1484375" defaultRowHeight="15.75" customHeight="true" zeroHeight="false" outlineLevelRow="0" outlineLevelCol="0"/>
  <cols>
    <col collapsed="false" customWidth="true" hidden="false" outlineLevel="0" max="1" min="1" style="94" width="8.71"/>
    <col collapsed="false" customWidth="true" hidden="false" outlineLevel="0" max="2" min="2" style="95" width="72.71"/>
    <col collapsed="false" customWidth="true" hidden="false" outlineLevel="0" max="3" min="3" style="95" width="12.71"/>
    <col collapsed="false" customWidth="true" hidden="false" outlineLevel="0" max="4" min="4" style="96" width="8.71"/>
    <col collapsed="false" customWidth="true" hidden="false" outlineLevel="0" max="5" min="5" style="97" width="12.71"/>
    <col collapsed="false" customWidth="false" hidden="false" outlineLevel="0" max="16384" min="6" style="98" width="9.14"/>
  </cols>
  <sheetData>
    <row r="1" customFormat="false" ht="15.75" hidden="false" customHeight="false" outlineLevel="0" collapsed="false">
      <c r="A1" s="99"/>
      <c r="B1" s="99"/>
      <c r="C1" s="99"/>
      <c r="D1" s="99"/>
      <c r="E1" s="99"/>
    </row>
    <row r="2" s="101" customFormat="true" ht="16.5" hidden="false" customHeight="true" outlineLevel="0" collapsed="false">
      <c r="A2" s="100"/>
      <c r="B2" s="100"/>
      <c r="C2" s="100"/>
      <c r="D2" s="100"/>
      <c r="E2" s="100"/>
    </row>
    <row r="3" s="101" customFormat="true" ht="15.75" hidden="false" customHeight="false" outlineLevel="0" collapsed="false">
      <c r="A3" s="102" t="s">
        <v>122</v>
      </c>
      <c r="B3" s="102"/>
      <c r="C3" s="102"/>
      <c r="D3" s="102"/>
      <c r="E3" s="102"/>
    </row>
    <row r="4" s="101" customFormat="true" ht="15" hidden="false" customHeight="true" outlineLevel="0" collapsed="false">
      <c r="A4" s="103" t="s">
        <v>90</v>
      </c>
      <c r="B4" s="104" t="s">
        <v>123</v>
      </c>
      <c r="C4" s="105" t="n">
        <v>2025</v>
      </c>
      <c r="D4" s="105"/>
      <c r="E4" s="105"/>
    </row>
    <row r="5" s="101" customFormat="true" ht="75" hidden="false" customHeight="true" outlineLevel="0" collapsed="false">
      <c r="A5" s="103" t="s">
        <v>92</v>
      </c>
      <c r="B5" s="104" t="s">
        <v>124</v>
      </c>
      <c r="C5" s="106" t="s">
        <v>125</v>
      </c>
      <c r="D5" s="106"/>
      <c r="E5" s="106"/>
    </row>
    <row r="6" s="101" customFormat="true" ht="15.75" hidden="false" customHeight="true" outlineLevel="0" collapsed="false">
      <c r="A6" s="103" t="s">
        <v>126</v>
      </c>
      <c r="B6" s="104" t="s">
        <v>127</v>
      </c>
      <c r="C6" s="106" t="s">
        <v>128</v>
      </c>
      <c r="D6" s="106"/>
      <c r="E6" s="106"/>
    </row>
    <row r="7" s="101" customFormat="true" ht="15.75" hidden="false" customHeight="false" outlineLevel="0" collapsed="false">
      <c r="A7" s="103"/>
      <c r="B7" s="104" t="s">
        <v>129</v>
      </c>
      <c r="C7" s="106" t="n">
        <v>12</v>
      </c>
      <c r="D7" s="106"/>
      <c r="E7" s="106"/>
    </row>
    <row r="8" s="101" customFormat="true" ht="15.75" hidden="false" customHeight="false" outlineLevel="0" collapsed="false">
      <c r="A8" s="102" t="s">
        <v>130</v>
      </c>
      <c r="B8" s="102"/>
      <c r="C8" s="102"/>
      <c r="D8" s="102"/>
      <c r="E8" s="102"/>
    </row>
    <row r="9" s="101" customFormat="true" ht="15.75" hidden="false" customHeight="false" outlineLevel="0" collapsed="false">
      <c r="A9" s="102" t="s">
        <v>131</v>
      </c>
      <c r="B9" s="102"/>
      <c r="C9" s="102"/>
      <c r="D9" s="102"/>
      <c r="E9" s="102"/>
    </row>
    <row r="10" s="101" customFormat="true" ht="15.75" hidden="false" customHeight="true" outlineLevel="0" collapsed="false">
      <c r="A10" s="102" t="s">
        <v>132</v>
      </c>
      <c r="B10" s="102"/>
      <c r="C10" s="102"/>
      <c r="D10" s="102"/>
      <c r="E10" s="102"/>
    </row>
    <row r="11" s="101" customFormat="true" ht="30" hidden="false" customHeight="true" outlineLevel="0" collapsed="false">
      <c r="A11" s="107" t="s">
        <v>133</v>
      </c>
      <c r="B11" s="107"/>
      <c r="C11" s="107"/>
      <c r="D11" s="107"/>
      <c r="E11" s="108" t="s">
        <v>134</v>
      </c>
    </row>
    <row r="12" s="101" customFormat="true" ht="75" hidden="false" customHeight="true" outlineLevel="0" collapsed="false">
      <c r="A12" s="103" t="n">
        <v>1</v>
      </c>
      <c r="B12" s="109" t="s">
        <v>135</v>
      </c>
      <c r="C12" s="110" t="s">
        <v>136</v>
      </c>
      <c r="D12" s="110"/>
      <c r="E12" s="110"/>
    </row>
    <row r="13" s="101" customFormat="true" ht="30" hidden="false" customHeight="true" outlineLevel="0" collapsed="false">
      <c r="A13" s="103" t="n">
        <v>2</v>
      </c>
      <c r="B13" s="109" t="s">
        <v>137</v>
      </c>
      <c r="C13" s="111" t="n">
        <v>1974.3</v>
      </c>
      <c r="D13" s="111"/>
      <c r="E13" s="111"/>
    </row>
    <row r="14" s="101" customFormat="true" ht="30" hidden="false" customHeight="true" outlineLevel="0" collapsed="false">
      <c r="A14" s="103" t="n">
        <v>3</v>
      </c>
      <c r="B14" s="109" t="s">
        <v>138</v>
      </c>
      <c r="C14" s="110" t="s">
        <v>252</v>
      </c>
      <c r="D14" s="110"/>
      <c r="E14" s="110"/>
    </row>
    <row r="15" s="114" customFormat="true" ht="15.75" hidden="false" customHeight="false" outlineLevel="0" collapsed="false">
      <c r="A15" s="103" t="n">
        <v>4</v>
      </c>
      <c r="B15" s="112" t="s">
        <v>140</v>
      </c>
      <c r="C15" s="113" t="n">
        <v>45673</v>
      </c>
      <c r="D15" s="113"/>
      <c r="E15" s="113"/>
    </row>
    <row r="16" s="114" customFormat="true" ht="15.75" hidden="false" customHeight="false" outlineLevel="0" collapsed="false">
      <c r="A16" s="115" t="s">
        <v>141</v>
      </c>
      <c r="B16" s="115"/>
      <c r="C16" s="115"/>
      <c r="D16" s="115"/>
      <c r="E16" s="115"/>
    </row>
    <row r="17" s="101" customFormat="true" ht="15.75" hidden="false" customHeight="true" outlineLevel="0" collapsed="false">
      <c r="A17" s="107" t="n">
        <v>1</v>
      </c>
      <c r="B17" s="116" t="s">
        <v>142</v>
      </c>
      <c r="C17" s="116"/>
      <c r="D17" s="116"/>
      <c r="E17" s="117" t="s">
        <v>134</v>
      </c>
    </row>
    <row r="18" s="101" customFormat="true" ht="15.75" hidden="false" customHeight="true" outlineLevel="0" collapsed="false">
      <c r="A18" s="118" t="s">
        <v>90</v>
      </c>
      <c r="B18" s="119" t="s">
        <v>143</v>
      </c>
      <c r="C18" s="112"/>
      <c r="D18" s="112"/>
      <c r="E18" s="120" t="n">
        <f aca="false">C13</f>
        <v>1974.3</v>
      </c>
    </row>
    <row r="19" s="101" customFormat="true" ht="15.75" hidden="false" customHeight="true" outlineLevel="0" collapsed="false">
      <c r="A19" s="118" t="s">
        <v>92</v>
      </c>
      <c r="B19" s="119" t="s">
        <v>144</v>
      </c>
      <c r="C19" s="121" t="s">
        <v>145</v>
      </c>
      <c r="D19" s="121"/>
      <c r="E19" s="120"/>
    </row>
    <row r="20" s="101" customFormat="true" ht="15.75" hidden="false" customHeight="true" outlineLevel="0" collapsed="false">
      <c r="A20" s="118" t="s">
        <v>126</v>
      </c>
      <c r="B20" s="119" t="s">
        <v>146</v>
      </c>
      <c r="C20" s="122" t="s">
        <v>147</v>
      </c>
      <c r="D20" s="122"/>
      <c r="E20" s="83" t="n">
        <f aca="false">40%*1621</f>
        <v>648.4</v>
      </c>
    </row>
    <row r="21" s="101" customFormat="true" ht="15.75" hidden="false" customHeight="true" outlineLevel="0" collapsed="false">
      <c r="A21" s="118" t="s">
        <v>148</v>
      </c>
      <c r="B21" s="119" t="s">
        <v>149</v>
      </c>
      <c r="C21" s="121" t="s">
        <v>150</v>
      </c>
      <c r="D21" s="121"/>
      <c r="E21" s="120" t="n">
        <f aca="false">((((E18+E20)/220)*20%)*8)*15.21</f>
        <v>290.118305454545</v>
      </c>
    </row>
    <row r="22" s="101" customFormat="true" ht="15.75" hidden="false" customHeight="true" outlineLevel="0" collapsed="false">
      <c r="A22" s="118" t="s">
        <v>94</v>
      </c>
      <c r="B22" s="119" t="s">
        <v>151</v>
      </c>
      <c r="C22" s="121" t="s">
        <v>152</v>
      </c>
      <c r="D22" s="121"/>
      <c r="E22" s="120"/>
    </row>
    <row r="23" s="101" customFormat="true" ht="15.75" hidden="false" customHeight="false" outlineLevel="0" collapsed="false">
      <c r="A23" s="118" t="s">
        <v>153</v>
      </c>
      <c r="B23" s="119" t="s">
        <v>154</v>
      </c>
      <c r="C23" s="123"/>
      <c r="D23" s="123"/>
      <c r="E23" s="120"/>
    </row>
    <row r="24" s="114" customFormat="true" ht="15.75" hidden="false" customHeight="true" outlineLevel="0" collapsed="false">
      <c r="A24" s="118" t="s">
        <v>155</v>
      </c>
      <c r="B24" s="124" t="s">
        <v>156</v>
      </c>
      <c r="C24" s="123"/>
      <c r="D24" s="123"/>
      <c r="E24" s="120"/>
    </row>
    <row r="25" s="114" customFormat="true" ht="15.75" hidden="false" customHeight="true" outlineLevel="0" collapsed="false">
      <c r="A25" s="125" t="s">
        <v>157</v>
      </c>
      <c r="B25" s="125"/>
      <c r="C25" s="125"/>
      <c r="D25" s="125"/>
      <c r="E25" s="126" t="n">
        <f aca="false">SUM(E18:E24)</f>
        <v>2912.81830545455</v>
      </c>
    </row>
    <row r="26" s="101" customFormat="true" ht="15.75" hidden="false" customHeight="false" outlineLevel="0" collapsed="false">
      <c r="A26" s="115" t="s">
        <v>158</v>
      </c>
      <c r="B26" s="115"/>
      <c r="C26" s="115"/>
      <c r="D26" s="115"/>
      <c r="E26" s="115"/>
    </row>
    <row r="27" s="101" customFormat="true" ht="30" hidden="false" customHeight="true" outlineLevel="0" collapsed="false">
      <c r="A27" s="127" t="n">
        <v>2</v>
      </c>
      <c r="B27" s="128" t="s">
        <v>159</v>
      </c>
      <c r="C27" s="129" t="s">
        <v>160</v>
      </c>
      <c r="D27" s="130"/>
      <c r="E27" s="131" t="s">
        <v>134</v>
      </c>
    </row>
    <row r="28" s="101" customFormat="true" ht="15.75" hidden="false" customHeight="false" outlineLevel="0" collapsed="false">
      <c r="A28" s="132" t="s">
        <v>90</v>
      </c>
      <c r="B28" s="133" t="s">
        <v>161</v>
      </c>
      <c r="C28" s="134" t="n">
        <f aca="false">E25</f>
        <v>2912.81830545455</v>
      </c>
      <c r="D28" s="135" t="n">
        <f aca="false">1/12</f>
        <v>0.0833333333333333</v>
      </c>
      <c r="E28" s="83" t="n">
        <f aca="false">(E25)*D28</f>
        <v>242.734858787879</v>
      </c>
    </row>
    <row r="29" customFormat="false" ht="15.75" hidden="false" customHeight="false" outlineLevel="0" collapsed="false">
      <c r="A29" s="132" t="s">
        <v>92</v>
      </c>
      <c r="B29" s="136" t="s">
        <v>162</v>
      </c>
      <c r="C29" s="134" t="n">
        <f aca="false">E25</f>
        <v>2912.81830545455</v>
      </c>
      <c r="D29" s="135" t="n">
        <v>0.1111</v>
      </c>
      <c r="E29" s="83" t="n">
        <f aca="false">(E25)*D29</f>
        <v>323.614113736</v>
      </c>
    </row>
    <row r="30" customFormat="false" ht="15.75" hidden="false" customHeight="true" outlineLevel="0" collapsed="false">
      <c r="A30" s="137" t="s">
        <v>163</v>
      </c>
      <c r="B30" s="137"/>
      <c r="C30" s="137"/>
      <c r="D30" s="138" t="n">
        <f aca="false">SUM(D28:D29)</f>
        <v>0.194433333333333</v>
      </c>
      <c r="E30" s="139" t="n">
        <f aca="false">SUM(E28:E29)</f>
        <v>566.348972523879</v>
      </c>
    </row>
    <row r="31" customFormat="false" ht="30" hidden="false" customHeight="true" outlineLevel="0" collapsed="false">
      <c r="A31" s="140" t="s">
        <v>164</v>
      </c>
      <c r="B31" s="140"/>
      <c r="C31" s="140"/>
      <c r="D31" s="140"/>
      <c r="E31" s="140"/>
    </row>
    <row r="32" customFormat="false" ht="30" hidden="false" customHeight="true" outlineLevel="0" collapsed="false">
      <c r="A32" s="141" t="s">
        <v>165</v>
      </c>
      <c r="B32" s="142" t="s">
        <v>166</v>
      </c>
      <c r="C32" s="143" t="s">
        <v>160</v>
      </c>
      <c r="D32" s="144"/>
      <c r="E32" s="145" t="s">
        <v>134</v>
      </c>
    </row>
    <row r="33" customFormat="false" ht="15" hidden="false" customHeight="true" outlineLevel="0" collapsed="false">
      <c r="A33" s="132" t="s">
        <v>90</v>
      </c>
      <c r="B33" s="146" t="s">
        <v>167</v>
      </c>
      <c r="C33" s="134" t="n">
        <f aca="false">E$25+E$30</f>
        <v>3479.16727797842</v>
      </c>
      <c r="D33" s="135" t="n">
        <v>0.2</v>
      </c>
      <c r="E33" s="83" t="n">
        <f aca="false">C33*D33</f>
        <v>695.833455595685</v>
      </c>
    </row>
    <row r="34" customFormat="false" ht="15.75" hidden="false" customHeight="false" outlineLevel="0" collapsed="false">
      <c r="A34" s="132" t="s">
        <v>92</v>
      </c>
      <c r="B34" s="146" t="s">
        <v>168</v>
      </c>
      <c r="C34" s="134" t="n">
        <f aca="false">E$25+E$30</f>
        <v>3479.16727797842</v>
      </c>
      <c r="D34" s="147" t="n">
        <v>0.025</v>
      </c>
      <c r="E34" s="83" t="n">
        <f aca="false">C34*D34</f>
        <v>86.9791819494606</v>
      </c>
    </row>
    <row r="35" customFormat="false" ht="35.05" hidden="false" customHeight="false" outlineLevel="0" collapsed="false">
      <c r="A35" s="132" t="s">
        <v>126</v>
      </c>
      <c r="B35" s="148" t="s">
        <v>169</v>
      </c>
      <c r="C35" s="134" t="n">
        <f aca="false">E$25+E$30</f>
        <v>3479.16727797842</v>
      </c>
      <c r="D35" s="147" t="n">
        <v>0.03</v>
      </c>
      <c r="E35" s="83" t="n">
        <f aca="false">C35*D35</f>
        <v>104.375018339353</v>
      </c>
    </row>
    <row r="36" customFormat="false" ht="15.75" hidden="false" customHeight="false" outlineLevel="0" collapsed="false">
      <c r="A36" s="132" t="s">
        <v>148</v>
      </c>
      <c r="B36" s="146" t="s">
        <v>170</v>
      </c>
      <c r="C36" s="134" t="n">
        <f aca="false">E$25+E$30</f>
        <v>3479.16727797842</v>
      </c>
      <c r="D36" s="147" t="n">
        <v>0.015</v>
      </c>
      <c r="E36" s="83" t="n">
        <f aca="false">C36*D36</f>
        <v>52.1875091696764</v>
      </c>
    </row>
    <row r="37" customFormat="false" ht="15.75" hidden="false" customHeight="false" outlineLevel="0" collapsed="false">
      <c r="A37" s="132" t="s">
        <v>94</v>
      </c>
      <c r="B37" s="146" t="s">
        <v>171</v>
      </c>
      <c r="C37" s="134" t="n">
        <f aca="false">E$25+E$30</f>
        <v>3479.16727797842</v>
      </c>
      <c r="D37" s="147" t="n">
        <v>0.01</v>
      </c>
      <c r="E37" s="83" t="n">
        <f aca="false">C37*D37</f>
        <v>34.7916727797842</v>
      </c>
    </row>
    <row r="38" customFormat="false" ht="15.75" hidden="false" customHeight="false" outlineLevel="0" collapsed="false">
      <c r="A38" s="132" t="s">
        <v>153</v>
      </c>
      <c r="B38" s="149" t="s">
        <v>172</v>
      </c>
      <c r="C38" s="134" t="n">
        <f aca="false">E$25+E$30</f>
        <v>3479.16727797842</v>
      </c>
      <c r="D38" s="147" t="n">
        <v>0.006</v>
      </c>
      <c r="E38" s="83" t="n">
        <f aca="false">C38*D38</f>
        <v>20.8750036678705</v>
      </c>
    </row>
    <row r="39" customFormat="false" ht="15.75" hidden="false" customHeight="false" outlineLevel="0" collapsed="false">
      <c r="A39" s="132" t="s">
        <v>155</v>
      </c>
      <c r="B39" s="148" t="s">
        <v>173</v>
      </c>
      <c r="C39" s="134" t="n">
        <f aca="false">E$25+E$30</f>
        <v>3479.16727797842</v>
      </c>
      <c r="D39" s="147" t="n">
        <v>0.002</v>
      </c>
      <c r="E39" s="83" t="n">
        <f aca="false">C39*D39</f>
        <v>6.95833455595685</v>
      </c>
    </row>
    <row r="40" s="150" customFormat="true" ht="15.75" hidden="false" customHeight="false" outlineLevel="0" collapsed="false">
      <c r="A40" s="132" t="s">
        <v>174</v>
      </c>
      <c r="B40" s="146" t="s">
        <v>175</v>
      </c>
      <c r="C40" s="134" t="n">
        <f aca="false">E$25+E$30</f>
        <v>3479.16727797842</v>
      </c>
      <c r="D40" s="147" t="n">
        <v>0.08</v>
      </c>
      <c r="E40" s="83" t="n">
        <f aca="false">C40*D40</f>
        <v>278.333382238274</v>
      </c>
    </row>
    <row r="41" s="150" customFormat="true" ht="15.75" hidden="false" customHeight="true" outlineLevel="0" collapsed="false">
      <c r="A41" s="137" t="s">
        <v>163</v>
      </c>
      <c r="B41" s="137"/>
      <c r="C41" s="137"/>
      <c r="D41" s="151" t="n">
        <f aca="false">SUM(D33:D40)</f>
        <v>0.368</v>
      </c>
      <c r="E41" s="139" t="n">
        <f aca="false">SUM(E33:E40)</f>
        <v>1280.33355829606</v>
      </c>
    </row>
    <row r="42" s="150" customFormat="true" ht="15.75" hidden="false" customHeight="false" outlineLevel="0" collapsed="false">
      <c r="A42" s="152" t="s">
        <v>176</v>
      </c>
      <c r="B42" s="152"/>
      <c r="C42" s="152"/>
      <c r="D42" s="152"/>
      <c r="E42" s="152"/>
    </row>
    <row r="43" s="150" customFormat="true" ht="30" hidden="false" customHeight="true" outlineLevel="0" collapsed="false">
      <c r="A43" s="153" t="s">
        <v>177</v>
      </c>
      <c r="B43" s="154" t="s">
        <v>178</v>
      </c>
      <c r="C43" s="129" t="s">
        <v>160</v>
      </c>
      <c r="D43" s="130"/>
      <c r="E43" s="131" t="s">
        <v>134</v>
      </c>
    </row>
    <row r="44" s="150" customFormat="true" ht="15.75" hidden="false" customHeight="false" outlineLevel="0" collapsed="false">
      <c r="A44" s="155" t="s">
        <v>90</v>
      </c>
      <c r="B44" s="156" t="s">
        <v>179</v>
      </c>
      <c r="C44" s="157" t="n">
        <v>3</v>
      </c>
      <c r="D44" s="156"/>
      <c r="E44" s="158" t="n">
        <v>0</v>
      </c>
    </row>
    <row r="45" s="150" customFormat="true" ht="15.75" hidden="false" customHeight="false" outlineLevel="0" collapsed="false">
      <c r="A45" s="159" t="s">
        <v>92</v>
      </c>
      <c r="B45" s="124" t="s">
        <v>180</v>
      </c>
      <c r="C45" s="160" t="n">
        <v>626.94</v>
      </c>
      <c r="D45" s="123"/>
      <c r="E45" s="120" t="n">
        <f aca="false">C45-(C45*0.99%)</f>
        <v>620.733294</v>
      </c>
    </row>
    <row r="46" s="150" customFormat="true" ht="15.75" hidden="false" customHeight="false" outlineLevel="0" collapsed="false">
      <c r="A46" s="132" t="s">
        <v>126</v>
      </c>
      <c r="B46" s="133" t="s">
        <v>181</v>
      </c>
      <c r="C46" s="161"/>
      <c r="D46" s="162"/>
      <c r="E46" s="83" t="n">
        <v>0</v>
      </c>
    </row>
    <row r="47" s="150" customFormat="true" ht="23.85" hidden="false" customHeight="false" outlineLevel="0" collapsed="false">
      <c r="A47" s="132" t="s">
        <v>148</v>
      </c>
      <c r="B47" s="133" t="s">
        <v>182</v>
      </c>
      <c r="C47" s="161" t="s">
        <v>183</v>
      </c>
      <c r="D47" s="162"/>
      <c r="E47" s="83" t="n">
        <f aca="false">C13*50%*0.0199*2/12</f>
        <v>3.2740475</v>
      </c>
    </row>
    <row r="48" s="150" customFormat="true" ht="15.75" hidden="false" customHeight="false" outlineLevel="0" collapsed="false">
      <c r="A48" s="163" t="s">
        <v>94</v>
      </c>
      <c r="B48" s="164" t="s">
        <v>184</v>
      </c>
      <c r="C48" s="165"/>
      <c r="D48" s="166"/>
      <c r="E48" s="167" t="n">
        <v>5.82</v>
      </c>
    </row>
    <row r="49" s="150" customFormat="true" ht="15.75" hidden="false" customHeight="true" outlineLevel="0" collapsed="false">
      <c r="A49" s="137" t="s">
        <v>185</v>
      </c>
      <c r="B49" s="137"/>
      <c r="C49" s="137"/>
      <c r="D49" s="137"/>
      <c r="E49" s="139" t="n">
        <f aca="false">SUM(E44:E48)</f>
        <v>629.8273415</v>
      </c>
    </row>
    <row r="50" s="150" customFormat="true" ht="15.75" hidden="false" customHeight="true" outlineLevel="0" collapsed="false">
      <c r="A50" s="152" t="s">
        <v>186</v>
      </c>
      <c r="B50" s="152"/>
      <c r="C50" s="152"/>
      <c r="D50" s="152"/>
      <c r="E50" s="152"/>
    </row>
    <row r="51" s="150" customFormat="true" ht="15.75" hidden="false" customHeight="true" outlineLevel="0" collapsed="false">
      <c r="A51" s="107" t="s">
        <v>165</v>
      </c>
      <c r="B51" s="168" t="s">
        <v>187</v>
      </c>
      <c r="C51" s="169"/>
      <c r="D51" s="169"/>
      <c r="E51" s="170" t="n">
        <f aca="false">E30</f>
        <v>566.348972523879</v>
      </c>
    </row>
    <row r="52" s="150" customFormat="true" ht="15.75" hidden="false" customHeight="true" outlineLevel="0" collapsed="false">
      <c r="A52" s="107" t="s">
        <v>188</v>
      </c>
      <c r="B52" s="168" t="s">
        <v>189</v>
      </c>
      <c r="C52" s="169"/>
      <c r="D52" s="169"/>
      <c r="E52" s="170" t="n">
        <f aca="false">E41</f>
        <v>1280.33355829606</v>
      </c>
    </row>
    <row r="53" s="150" customFormat="true" ht="15.75" hidden="false" customHeight="true" outlineLevel="0" collapsed="false">
      <c r="A53" s="107" t="s">
        <v>177</v>
      </c>
      <c r="B53" s="168" t="s">
        <v>190</v>
      </c>
      <c r="C53" s="169"/>
      <c r="D53" s="169"/>
      <c r="E53" s="170" t="n">
        <f aca="false">E49</f>
        <v>629.8273415</v>
      </c>
    </row>
    <row r="54" s="150" customFormat="true" ht="15.75" hidden="false" customHeight="true" outlineLevel="0" collapsed="false">
      <c r="A54" s="125" t="s">
        <v>191</v>
      </c>
      <c r="B54" s="125"/>
      <c r="C54" s="125"/>
      <c r="D54" s="125"/>
      <c r="E54" s="126" t="n">
        <f aca="false">SUM(E51:E53)</f>
        <v>2476.50987231994</v>
      </c>
    </row>
    <row r="55" s="150" customFormat="true" ht="15.75" hidden="false" customHeight="true" outlineLevel="0" collapsed="false">
      <c r="A55" s="115" t="s">
        <v>192</v>
      </c>
      <c r="B55" s="115"/>
      <c r="C55" s="115"/>
      <c r="D55" s="115"/>
      <c r="E55" s="115"/>
    </row>
    <row r="56" s="150" customFormat="true" ht="30" hidden="false" customHeight="true" outlineLevel="0" collapsed="false">
      <c r="A56" s="141" t="s">
        <v>193</v>
      </c>
      <c r="B56" s="142" t="s">
        <v>194</v>
      </c>
      <c r="C56" s="171" t="s">
        <v>160</v>
      </c>
      <c r="D56" s="47"/>
      <c r="E56" s="145" t="s">
        <v>134</v>
      </c>
    </row>
    <row r="57" s="150" customFormat="true" ht="15.75" hidden="false" customHeight="true" outlineLevel="0" collapsed="false">
      <c r="A57" s="132" t="s">
        <v>90</v>
      </c>
      <c r="B57" s="133" t="s">
        <v>195</v>
      </c>
      <c r="C57" s="172" t="n">
        <f aca="false">E$25+E$30</f>
        <v>3479.16727797842</v>
      </c>
      <c r="D57" s="135" t="n">
        <v>0.0046</v>
      </c>
      <c r="E57" s="83" t="n">
        <f aca="false">C57*D57</f>
        <v>16.0041694787008</v>
      </c>
    </row>
    <row r="58" s="150" customFormat="true" ht="15.75" hidden="false" customHeight="true" outlineLevel="0" collapsed="false">
      <c r="A58" s="132" t="s">
        <v>92</v>
      </c>
      <c r="B58" s="133" t="s">
        <v>196</v>
      </c>
      <c r="C58" s="172" t="n">
        <f aca="false">E$25+E$30</f>
        <v>3479.16727797842</v>
      </c>
      <c r="D58" s="135" t="n">
        <v>0.0004</v>
      </c>
      <c r="E58" s="83" t="n">
        <f aca="false">C58*D58</f>
        <v>1.39166691119137</v>
      </c>
    </row>
    <row r="59" s="150" customFormat="true" ht="15.75" hidden="false" customHeight="true" outlineLevel="0" collapsed="false">
      <c r="A59" s="132" t="s">
        <v>126</v>
      </c>
      <c r="B59" s="133" t="s">
        <v>197</v>
      </c>
      <c r="C59" s="172" t="n">
        <f aca="false">E$25+E$30</f>
        <v>3479.16727797842</v>
      </c>
      <c r="D59" s="135" t="n">
        <v>0.0194</v>
      </c>
      <c r="E59" s="83" t="n">
        <f aca="false">C59*D59</f>
        <v>67.4958451927814</v>
      </c>
    </row>
    <row r="60" s="150" customFormat="true" ht="30" hidden="false" customHeight="true" outlineLevel="0" collapsed="false">
      <c r="A60" s="132" t="s">
        <v>148</v>
      </c>
      <c r="B60" s="144" t="s">
        <v>198</v>
      </c>
      <c r="C60" s="172" t="n">
        <f aca="false">E$25+E$30</f>
        <v>3479.16727797842</v>
      </c>
      <c r="D60" s="173" t="n">
        <f aca="false">D41*D59</f>
        <v>0.0071392</v>
      </c>
      <c r="E60" s="83" t="n">
        <f aca="false">C60*D60</f>
        <v>24.8384710309436</v>
      </c>
    </row>
    <row r="61" s="150" customFormat="true" ht="32.25" hidden="false" customHeight="true" outlineLevel="0" collapsed="false">
      <c r="A61" s="132" t="s">
        <v>94</v>
      </c>
      <c r="B61" s="133" t="s">
        <v>199</v>
      </c>
      <c r="C61" s="172" t="n">
        <f aca="false">E$25+E$30</f>
        <v>3479.16727797842</v>
      </c>
      <c r="D61" s="135" t="n">
        <v>0.04</v>
      </c>
      <c r="E61" s="83" t="n">
        <f aca="false">C61*D61</f>
        <v>139.166691119137</v>
      </c>
    </row>
    <row r="62" s="150" customFormat="true" ht="15.75" hidden="false" customHeight="true" outlineLevel="0" collapsed="false">
      <c r="A62" s="125" t="s">
        <v>200</v>
      </c>
      <c r="B62" s="125"/>
      <c r="C62" s="125"/>
      <c r="D62" s="174" t="n">
        <f aca="false">SUM(D57:D61)</f>
        <v>0.0715392</v>
      </c>
      <c r="E62" s="126" t="n">
        <f aca="false">SUM(E57:E61)</f>
        <v>248.896843732754</v>
      </c>
    </row>
    <row r="63" s="150" customFormat="true" ht="15.75" hidden="false" customHeight="true" outlineLevel="0" collapsed="false">
      <c r="A63" s="115" t="s">
        <v>201</v>
      </c>
      <c r="B63" s="115"/>
      <c r="C63" s="115"/>
      <c r="D63" s="115"/>
      <c r="E63" s="115"/>
    </row>
    <row r="64" s="150" customFormat="true" ht="30" hidden="false" customHeight="true" outlineLevel="0" collapsed="false">
      <c r="A64" s="141" t="s">
        <v>202</v>
      </c>
      <c r="B64" s="175" t="s">
        <v>203</v>
      </c>
      <c r="C64" s="171" t="s">
        <v>160</v>
      </c>
      <c r="D64" s="176"/>
      <c r="E64" s="145" t="s">
        <v>134</v>
      </c>
    </row>
    <row r="65" s="150" customFormat="true" ht="15.75" hidden="false" customHeight="false" outlineLevel="0" collapsed="false">
      <c r="A65" s="132" t="s">
        <v>90</v>
      </c>
      <c r="B65" s="133" t="s">
        <v>204</v>
      </c>
      <c r="C65" s="177" t="n">
        <f aca="false">E$25+E$54+E$62+E85</f>
        <v>5674.79335484057</v>
      </c>
      <c r="D65" s="135" t="n">
        <f aca="false">D29/12</f>
        <v>0.00925833333333333</v>
      </c>
      <c r="E65" s="83" t="n">
        <f aca="false">C65*D65</f>
        <v>52.539128476899</v>
      </c>
    </row>
    <row r="66" s="150" customFormat="true" ht="15.75" hidden="false" customHeight="false" outlineLevel="0" collapsed="false">
      <c r="A66" s="132" t="s">
        <v>92</v>
      </c>
      <c r="B66" s="133" t="s">
        <v>205</v>
      </c>
      <c r="C66" s="177" t="n">
        <f aca="false">E$25+E$54+E$62+E85</f>
        <v>5674.79335484057</v>
      </c>
      <c r="D66" s="135" t="n">
        <v>0.0139</v>
      </c>
      <c r="E66" s="83" t="n">
        <f aca="false">C66*D66</f>
        <v>78.8796276322839</v>
      </c>
    </row>
    <row r="67" s="150" customFormat="true" ht="15.75" hidden="false" customHeight="false" outlineLevel="0" collapsed="false">
      <c r="A67" s="132" t="s">
        <v>126</v>
      </c>
      <c r="B67" s="133" t="s">
        <v>206</v>
      </c>
      <c r="C67" s="177" t="n">
        <f aca="false">E$25+E$54+E$62+E85</f>
        <v>5674.79335484057</v>
      </c>
      <c r="D67" s="135" t="n">
        <v>0.0013</v>
      </c>
      <c r="E67" s="83" t="n">
        <f aca="false">C67*D67</f>
        <v>7.37723136129274</v>
      </c>
    </row>
    <row r="68" s="150" customFormat="true" ht="15.75" hidden="false" customHeight="false" outlineLevel="0" collapsed="false">
      <c r="A68" s="132" t="s">
        <v>148</v>
      </c>
      <c r="B68" s="133" t="s">
        <v>207</v>
      </c>
      <c r="C68" s="177" t="n">
        <f aca="false">E$25+E$54+E$62+E85</f>
        <v>5674.79335484057</v>
      </c>
      <c r="D68" s="135" t="n">
        <v>0.0002</v>
      </c>
      <c r="E68" s="83" t="n">
        <f aca="false">C68*D68</f>
        <v>1.13495867096811</v>
      </c>
    </row>
    <row r="69" s="150" customFormat="true" ht="15.75" hidden="false" customHeight="false" outlineLevel="0" collapsed="false">
      <c r="A69" s="132" t="s">
        <v>94</v>
      </c>
      <c r="B69" s="133" t="s">
        <v>208</v>
      </c>
      <c r="C69" s="177" t="n">
        <f aca="false">E$25+E$54+E$62+E85</f>
        <v>5674.79335484057</v>
      </c>
      <c r="D69" s="135" t="n">
        <v>0.0028</v>
      </c>
      <c r="E69" s="83" t="n">
        <f aca="false">C69*D69</f>
        <v>15.8894213935536</v>
      </c>
    </row>
    <row r="70" s="150" customFormat="true" ht="15.75" hidden="false" customHeight="false" outlineLevel="0" collapsed="false">
      <c r="A70" s="132" t="s">
        <v>153</v>
      </c>
      <c r="B70" s="133" t="s">
        <v>209</v>
      </c>
      <c r="C70" s="177" t="n">
        <f aca="false">E$25+E$54+E$62+E85</f>
        <v>5674.79335484057</v>
      </c>
      <c r="D70" s="135" t="n">
        <v>0.0003</v>
      </c>
      <c r="E70" s="83" t="n">
        <f aca="false">C70*D70</f>
        <v>1.70243800645217</v>
      </c>
    </row>
    <row r="71" s="150" customFormat="true" ht="15.75" hidden="false" customHeight="false" outlineLevel="0" collapsed="false">
      <c r="A71" s="132" t="s">
        <v>155</v>
      </c>
      <c r="B71" s="178" t="s">
        <v>210</v>
      </c>
      <c r="C71" s="177" t="n">
        <f aca="false">E$25+E$54+E$62+E85</f>
        <v>5674.79335484057</v>
      </c>
      <c r="D71" s="135" t="n">
        <v>0</v>
      </c>
      <c r="E71" s="83" t="n">
        <f aca="false">C71*D71</f>
        <v>0</v>
      </c>
    </row>
    <row r="72" s="150" customFormat="true" ht="15.75" hidden="false" customHeight="true" outlineLevel="0" collapsed="false">
      <c r="A72" s="137" t="s">
        <v>211</v>
      </c>
      <c r="B72" s="137"/>
      <c r="C72" s="137"/>
      <c r="D72" s="179" t="n">
        <f aca="false">SUM(D65:D71)</f>
        <v>0.0277583333333333</v>
      </c>
      <c r="E72" s="139" t="n">
        <f aca="false">SUM(E65:E71)</f>
        <v>157.52280554145</v>
      </c>
    </row>
    <row r="73" s="150" customFormat="true" ht="15.75" hidden="false" customHeight="true" outlineLevel="0" collapsed="false">
      <c r="A73" s="152" t="s">
        <v>212</v>
      </c>
      <c r="B73" s="152"/>
      <c r="C73" s="152"/>
      <c r="D73" s="152"/>
      <c r="E73" s="152"/>
    </row>
    <row r="74" s="150" customFormat="true" ht="15.75" hidden="false" customHeight="false" outlineLevel="0" collapsed="false">
      <c r="A74" s="141"/>
      <c r="B74" s="142" t="s">
        <v>212</v>
      </c>
      <c r="C74" s="144"/>
      <c r="D74" s="144"/>
      <c r="E74" s="145" t="s">
        <v>134</v>
      </c>
    </row>
    <row r="75" s="150" customFormat="true" ht="15.75" hidden="false" customHeight="true" outlineLevel="0" collapsed="false">
      <c r="A75" s="132" t="s">
        <v>90</v>
      </c>
      <c r="B75" s="133" t="s">
        <v>213</v>
      </c>
      <c r="C75" s="161"/>
      <c r="D75" s="135" t="n">
        <v>0</v>
      </c>
      <c r="E75" s="83" t="n">
        <f aca="false">(E$25+E$54+E$62+E85)*D75</f>
        <v>0</v>
      </c>
    </row>
    <row r="76" s="150" customFormat="true" ht="15.75" hidden="false" customHeight="true" outlineLevel="0" collapsed="false">
      <c r="A76" s="137" t="s">
        <v>214</v>
      </c>
      <c r="B76" s="137"/>
      <c r="C76" s="137"/>
      <c r="D76" s="138" t="n">
        <f aca="false">SUM(D75)</f>
        <v>0</v>
      </c>
      <c r="E76" s="139" t="n">
        <f aca="false">SUM(E75)</f>
        <v>0</v>
      </c>
    </row>
    <row r="77" s="150" customFormat="true" ht="15.75" hidden="false" customHeight="true" outlineLevel="0" collapsed="false">
      <c r="A77" s="180" t="s">
        <v>215</v>
      </c>
      <c r="B77" s="180"/>
      <c r="C77" s="180"/>
      <c r="D77" s="180"/>
      <c r="E77" s="180"/>
    </row>
    <row r="78" s="150" customFormat="true" ht="15.75" hidden="false" customHeight="true" outlineLevel="0" collapsed="false">
      <c r="A78" s="141" t="n">
        <v>4</v>
      </c>
      <c r="B78" s="181" t="s">
        <v>216</v>
      </c>
      <c r="C78" s="191"/>
      <c r="D78" s="183"/>
      <c r="E78" s="145" t="s">
        <v>134</v>
      </c>
    </row>
    <row r="79" s="150" customFormat="true" ht="15.75" hidden="false" customHeight="true" outlineLevel="0" collapsed="false">
      <c r="A79" s="132" t="s">
        <v>202</v>
      </c>
      <c r="B79" s="133" t="s">
        <v>203</v>
      </c>
      <c r="C79" s="191"/>
      <c r="D79" s="135" t="n">
        <f aca="false">D72</f>
        <v>0.0277583333333333</v>
      </c>
      <c r="E79" s="83" t="n">
        <f aca="false">E72</f>
        <v>157.52280554145</v>
      </c>
    </row>
    <row r="80" s="150" customFormat="true" ht="15.75" hidden="false" customHeight="true" outlineLevel="0" collapsed="false">
      <c r="A80" s="132" t="s">
        <v>217</v>
      </c>
      <c r="B80" s="133" t="s">
        <v>212</v>
      </c>
      <c r="C80" s="191"/>
      <c r="D80" s="135" t="n">
        <v>0</v>
      </c>
      <c r="E80" s="83" t="n">
        <f aca="false">(D$25+D$53+D$61)*D80</f>
        <v>0</v>
      </c>
    </row>
    <row r="81" s="150" customFormat="true" ht="15.75" hidden="false" customHeight="true" outlineLevel="0" collapsed="false">
      <c r="A81" s="137" t="s">
        <v>163</v>
      </c>
      <c r="B81" s="137"/>
      <c r="C81" s="137"/>
      <c r="D81" s="138" t="n">
        <f aca="false">SUM(D79:D80)</f>
        <v>0.0277583333333333</v>
      </c>
      <c r="E81" s="139" t="n">
        <f aca="false">SUM(E79:E80)</f>
        <v>157.52280554145</v>
      </c>
    </row>
    <row r="82" s="150" customFormat="true" ht="15.75" hidden="false" customHeight="true" outlineLevel="0" collapsed="false">
      <c r="A82" s="125" t="s">
        <v>218</v>
      </c>
      <c r="B82" s="125"/>
      <c r="C82" s="125"/>
      <c r="D82" s="125"/>
      <c r="E82" s="126" t="n">
        <f aca="false">SUM(E72+E76)</f>
        <v>157.52280554145</v>
      </c>
    </row>
    <row r="83" s="150" customFormat="true" ht="15.75" hidden="false" customHeight="true" outlineLevel="0" collapsed="false">
      <c r="A83" s="115" t="s">
        <v>219</v>
      </c>
      <c r="B83" s="115"/>
      <c r="C83" s="115"/>
      <c r="D83" s="115"/>
      <c r="E83" s="115"/>
    </row>
    <row r="84" s="150" customFormat="true" ht="15.75" hidden="false" customHeight="true" outlineLevel="0" collapsed="false">
      <c r="A84" s="141" t="n">
        <v>5</v>
      </c>
      <c r="B84" s="142" t="s">
        <v>220</v>
      </c>
      <c r="C84" s="144"/>
      <c r="D84" s="144"/>
      <c r="E84" s="145" t="s">
        <v>134</v>
      </c>
    </row>
    <row r="85" s="150" customFormat="true" ht="15.75" hidden="false" customHeight="true" outlineLevel="0" collapsed="false">
      <c r="A85" s="159" t="s">
        <v>90</v>
      </c>
      <c r="B85" s="124" t="s">
        <v>221</v>
      </c>
      <c r="C85" s="184"/>
      <c r="D85" s="185"/>
      <c r="E85" s="83" t="n">
        <f aca="false">'EPI''s e Uniformes'!H7</f>
        <v>36.5683333333333</v>
      </c>
    </row>
    <row r="86" s="150" customFormat="true" ht="15.75" hidden="false" customHeight="true" outlineLevel="0" collapsed="false">
      <c r="A86" s="159" t="s">
        <v>92</v>
      </c>
      <c r="B86" s="124" t="s">
        <v>222</v>
      </c>
      <c r="C86" s="184"/>
      <c r="D86" s="185"/>
      <c r="E86" s="83" t="n">
        <f aca="false">'Materiais '!I11</f>
        <v>517.1125</v>
      </c>
    </row>
    <row r="87" s="150" customFormat="true" ht="15.75" hidden="false" customHeight="true" outlineLevel="0" collapsed="false">
      <c r="A87" s="159" t="s">
        <v>126</v>
      </c>
      <c r="B87" s="124" t="s">
        <v>223</v>
      </c>
      <c r="C87" s="184"/>
      <c r="D87" s="185"/>
      <c r="E87" s="83" t="n">
        <f aca="false">'Equipamentos-Mater. Permane '!H12</f>
        <v>475.867013888889</v>
      </c>
    </row>
    <row r="88" s="150" customFormat="true" ht="15.75" hidden="false" customHeight="true" outlineLevel="0" collapsed="false">
      <c r="A88" s="159" t="s">
        <v>148</v>
      </c>
      <c r="B88" s="124" t="s">
        <v>224</v>
      </c>
      <c r="C88" s="184"/>
      <c r="D88" s="185"/>
      <c r="E88" s="83" t="n">
        <v>0</v>
      </c>
    </row>
    <row r="89" s="150" customFormat="true" ht="15.75" hidden="false" customHeight="true" outlineLevel="0" collapsed="false">
      <c r="A89" s="125" t="s">
        <v>225</v>
      </c>
      <c r="B89" s="125"/>
      <c r="C89" s="125"/>
      <c r="D89" s="125"/>
      <c r="E89" s="126" t="n">
        <f aca="false">SUM(E85:E88)</f>
        <v>1029.54784722222</v>
      </c>
    </row>
    <row r="90" s="150" customFormat="true" ht="23.25" hidden="false" customHeight="true" outlineLevel="0" collapsed="false">
      <c r="A90" s="127" t="s">
        <v>226</v>
      </c>
      <c r="B90" s="127"/>
      <c r="C90" s="127"/>
      <c r="D90" s="127"/>
      <c r="E90" s="186" t="n">
        <f aca="false">E89+E82+E62+E54+E25</f>
        <v>6825.29567427091</v>
      </c>
    </row>
    <row r="91" s="150" customFormat="true" ht="19.5" hidden="false" customHeight="true" outlineLevel="0" collapsed="false">
      <c r="A91" s="115" t="s">
        <v>227</v>
      </c>
      <c r="B91" s="115"/>
      <c r="C91" s="115"/>
      <c r="D91" s="115"/>
      <c r="E91" s="115"/>
    </row>
    <row r="92" s="150" customFormat="true" ht="30" hidden="false" customHeight="true" outlineLevel="0" collapsed="false">
      <c r="A92" s="141" t="n">
        <v>6</v>
      </c>
      <c r="B92" s="142" t="s">
        <v>228</v>
      </c>
      <c r="C92" s="143" t="s">
        <v>160</v>
      </c>
      <c r="D92" s="143"/>
      <c r="E92" s="145" t="s">
        <v>134</v>
      </c>
    </row>
    <row r="93" s="150" customFormat="true" ht="15.75" hidden="false" customHeight="false" outlineLevel="0" collapsed="false">
      <c r="A93" s="132" t="s">
        <v>90</v>
      </c>
      <c r="B93" s="133" t="s">
        <v>229</v>
      </c>
      <c r="C93" s="187" t="n">
        <f aca="false">E90</f>
        <v>6825.29567427091</v>
      </c>
      <c r="D93" s="135" t="n">
        <v>0.05</v>
      </c>
      <c r="E93" s="83" t="n">
        <f aca="false">+C93*D93</f>
        <v>341.264783713546</v>
      </c>
    </row>
    <row r="94" s="150" customFormat="true" ht="15.75" hidden="false" customHeight="false" outlineLevel="0" collapsed="false">
      <c r="A94" s="132" t="s">
        <v>92</v>
      </c>
      <c r="B94" s="133" t="s">
        <v>230</v>
      </c>
      <c r="C94" s="187" t="n">
        <f aca="false">E90+E93</f>
        <v>7166.56045798446</v>
      </c>
      <c r="D94" s="135" t="n">
        <v>0.1</v>
      </c>
      <c r="E94" s="83" t="n">
        <f aca="false">D94*(C94)</f>
        <v>716.656045798446</v>
      </c>
    </row>
    <row r="95" s="150" customFormat="true" ht="30.75" hidden="false" customHeight="true" outlineLevel="0" collapsed="false">
      <c r="A95" s="132"/>
      <c r="B95" s="133" t="s">
        <v>231</v>
      </c>
      <c r="C95" s="133"/>
      <c r="D95" s="135" t="n">
        <f aca="false">1-D102</f>
        <v>0.8575</v>
      </c>
      <c r="E95" s="83" t="n">
        <f aca="false">+E90+E93+E94</f>
        <v>7883.2165037829</v>
      </c>
    </row>
    <row r="96" s="150" customFormat="true" ht="15.75" hidden="false" customHeight="false" outlineLevel="0" collapsed="false">
      <c r="A96" s="132"/>
      <c r="B96" s="178"/>
      <c r="C96" s="188"/>
      <c r="D96" s="81"/>
      <c r="E96" s="189" t="n">
        <f aca="false">+E95/D95</f>
        <v>9193.25539799756</v>
      </c>
    </row>
    <row r="97" s="150" customFormat="true" ht="15.75" hidden="false" customHeight="false" outlineLevel="0" collapsed="false">
      <c r="A97" s="132" t="s">
        <v>126</v>
      </c>
      <c r="B97" s="178" t="s">
        <v>232</v>
      </c>
      <c r="C97" s="188"/>
      <c r="D97" s="190" t="n">
        <f aca="false">D99+D100+D101</f>
        <v>0.1425</v>
      </c>
      <c r="E97" s="189"/>
    </row>
    <row r="98" s="150" customFormat="true" ht="15.75" hidden="false" customHeight="false" outlineLevel="0" collapsed="false">
      <c r="A98" s="132" t="s">
        <v>233</v>
      </c>
      <c r="B98" s="178" t="s">
        <v>234</v>
      </c>
      <c r="C98" s="178"/>
      <c r="D98" s="190" t="n">
        <f aca="false">D99+D100</f>
        <v>0.0925</v>
      </c>
      <c r="E98" s="83"/>
    </row>
    <row r="99" s="150" customFormat="true" ht="15.75" hidden="false" customHeight="false" outlineLevel="0" collapsed="false">
      <c r="A99" s="132" t="s">
        <v>235</v>
      </c>
      <c r="B99" s="133" t="s">
        <v>236</v>
      </c>
      <c r="C99" s="82" t="n">
        <f aca="false">E96</f>
        <v>9193.25539799756</v>
      </c>
      <c r="D99" s="135" t="n">
        <v>0.0165</v>
      </c>
      <c r="E99" s="83" t="n">
        <f aca="false">C99*D99</f>
        <v>151.68871406696</v>
      </c>
    </row>
    <row r="100" s="150" customFormat="true" ht="15.75" hidden="false" customHeight="false" outlineLevel="0" collapsed="false">
      <c r="A100" s="132" t="s">
        <v>237</v>
      </c>
      <c r="B100" s="133" t="s">
        <v>238</v>
      </c>
      <c r="C100" s="82" t="n">
        <f aca="false">E96</f>
        <v>9193.25539799756</v>
      </c>
      <c r="D100" s="135" t="n">
        <v>0.076</v>
      </c>
      <c r="E100" s="83" t="n">
        <f aca="false">C100*D100</f>
        <v>698.687410247814</v>
      </c>
    </row>
    <row r="101" s="150" customFormat="true" ht="15.75" hidden="false" customHeight="false" outlineLevel="0" collapsed="false">
      <c r="A101" s="132" t="s">
        <v>239</v>
      </c>
      <c r="B101" s="133" t="s">
        <v>240</v>
      </c>
      <c r="C101" s="82" t="n">
        <f aca="false">E96</f>
        <v>9193.25539799756</v>
      </c>
      <c r="D101" s="135" t="n">
        <v>0.05</v>
      </c>
      <c r="E101" s="83" t="n">
        <f aca="false">C101*D101</f>
        <v>459.662769899878</v>
      </c>
    </row>
    <row r="102" s="150" customFormat="true" ht="15.75" hidden="false" customHeight="false" outlineLevel="0" collapsed="false">
      <c r="A102" s="141"/>
      <c r="B102" s="191" t="s">
        <v>241</v>
      </c>
      <c r="C102" s="191"/>
      <c r="D102" s="192" t="n">
        <f aca="false">D97</f>
        <v>0.1425</v>
      </c>
      <c r="E102" s="83" t="n">
        <f aca="false">SUM(E99:E101)</f>
        <v>1310.03889421465</v>
      </c>
    </row>
    <row r="103" s="150" customFormat="true" ht="15.75" hidden="false" customHeight="true" outlineLevel="0" collapsed="false">
      <c r="A103" s="137" t="s">
        <v>242</v>
      </c>
      <c r="B103" s="137"/>
      <c r="C103" s="137"/>
      <c r="D103" s="137"/>
      <c r="E103" s="139" t="n">
        <f aca="false">+E93+E94+E102</f>
        <v>2367.95972372664</v>
      </c>
    </row>
    <row r="104" s="150" customFormat="true" ht="15.75" hidden="false" customHeight="true" outlineLevel="0" collapsed="false">
      <c r="A104" s="193" t="s">
        <v>243</v>
      </c>
      <c r="B104" s="193"/>
      <c r="C104" s="193"/>
      <c r="D104" s="193"/>
      <c r="E104" s="194" t="s">
        <v>134</v>
      </c>
    </row>
    <row r="105" s="150" customFormat="true" ht="15.75" hidden="false" customHeight="true" outlineLevel="0" collapsed="false">
      <c r="A105" s="132" t="s">
        <v>90</v>
      </c>
      <c r="B105" s="178" t="s">
        <v>244</v>
      </c>
      <c r="C105" s="178"/>
      <c r="D105" s="178"/>
      <c r="E105" s="83" t="n">
        <f aca="false">+E25</f>
        <v>2912.81830545455</v>
      </c>
    </row>
    <row r="106" s="150" customFormat="true" ht="15.75" hidden="false" customHeight="true" outlineLevel="0" collapsed="false">
      <c r="A106" s="132" t="s">
        <v>92</v>
      </c>
      <c r="B106" s="178" t="s">
        <v>245</v>
      </c>
      <c r="C106" s="178"/>
      <c r="D106" s="178"/>
      <c r="E106" s="83" t="n">
        <f aca="false">+E54</f>
        <v>2476.50987231994</v>
      </c>
    </row>
    <row r="107" s="150" customFormat="true" ht="15.75" hidden="false" customHeight="true" outlineLevel="0" collapsed="false">
      <c r="A107" s="132" t="s">
        <v>126</v>
      </c>
      <c r="B107" s="178" t="s">
        <v>246</v>
      </c>
      <c r="C107" s="178"/>
      <c r="D107" s="178"/>
      <c r="E107" s="83" t="n">
        <f aca="false">E62</f>
        <v>248.896843732754</v>
      </c>
    </row>
    <row r="108" s="150" customFormat="true" ht="15.75" hidden="false" customHeight="true" outlineLevel="0" collapsed="false">
      <c r="A108" s="132" t="s">
        <v>148</v>
      </c>
      <c r="B108" s="178" t="s">
        <v>247</v>
      </c>
      <c r="C108" s="178"/>
      <c r="D108" s="178"/>
      <c r="E108" s="83" t="n">
        <f aca="false">E82</f>
        <v>157.52280554145</v>
      </c>
    </row>
    <row r="109" s="150" customFormat="true" ht="15.75" hidden="false" customHeight="true" outlineLevel="0" collapsed="false">
      <c r="A109" s="132" t="s">
        <v>94</v>
      </c>
      <c r="B109" s="178" t="s">
        <v>248</v>
      </c>
      <c r="C109" s="178"/>
      <c r="D109" s="178"/>
      <c r="E109" s="83" t="n">
        <f aca="false">E89</f>
        <v>1029.54784722222</v>
      </c>
    </row>
    <row r="110" s="150" customFormat="true" ht="15.75" hidden="false" customHeight="true" outlineLevel="0" collapsed="false">
      <c r="A110" s="141" t="s">
        <v>249</v>
      </c>
      <c r="B110" s="141"/>
      <c r="C110" s="141"/>
      <c r="D110" s="141"/>
      <c r="E110" s="195" t="n">
        <f aca="false">SUM(E105:E109)</f>
        <v>6825.29567427091</v>
      </c>
    </row>
    <row r="111" s="150" customFormat="true" ht="15.75" hidden="false" customHeight="true" outlineLevel="0" collapsed="false">
      <c r="A111" s="132" t="s">
        <v>153</v>
      </c>
      <c r="B111" s="178" t="s">
        <v>250</v>
      </c>
      <c r="C111" s="178"/>
      <c r="D111" s="178"/>
      <c r="E111" s="83" t="n">
        <f aca="false">+E103</f>
        <v>2367.95972372664</v>
      </c>
    </row>
    <row r="112" customFormat="false" ht="16.5" hidden="false" customHeight="true" outlineLevel="0" collapsed="false">
      <c r="A112" s="196" t="s">
        <v>251</v>
      </c>
      <c r="B112" s="196"/>
      <c r="C112" s="196"/>
      <c r="D112" s="196"/>
      <c r="E112" s="197" t="n">
        <f aca="false">+E110+E111</f>
        <v>9193.25539799755</v>
      </c>
    </row>
  </sheetData>
  <mergeCells count="56">
    <mergeCell ref="A1:E1"/>
    <mergeCell ref="A2:E2"/>
    <mergeCell ref="A3:E3"/>
    <mergeCell ref="C4:E4"/>
    <mergeCell ref="C5:E5"/>
    <mergeCell ref="C6:E6"/>
    <mergeCell ref="C7:E7"/>
    <mergeCell ref="A8:E8"/>
    <mergeCell ref="A9:E9"/>
    <mergeCell ref="A10:E10"/>
    <mergeCell ref="A11:D11"/>
    <mergeCell ref="C12:E12"/>
    <mergeCell ref="C13:E13"/>
    <mergeCell ref="C14:E14"/>
    <mergeCell ref="C15:E15"/>
    <mergeCell ref="A16:E16"/>
    <mergeCell ref="B17:D17"/>
    <mergeCell ref="C18:D18"/>
    <mergeCell ref="C19:D19"/>
    <mergeCell ref="C20:D20"/>
    <mergeCell ref="C21:D21"/>
    <mergeCell ref="C22:D22"/>
    <mergeCell ref="C23:D23"/>
    <mergeCell ref="C24:D24"/>
    <mergeCell ref="A25:D25"/>
    <mergeCell ref="A26:E26"/>
    <mergeCell ref="A30:C30"/>
    <mergeCell ref="A31:E31"/>
    <mergeCell ref="A41:C41"/>
    <mergeCell ref="A42:E42"/>
    <mergeCell ref="A49:D49"/>
    <mergeCell ref="A50:E50"/>
    <mergeCell ref="A54:D54"/>
    <mergeCell ref="A55:E55"/>
    <mergeCell ref="A62:C62"/>
    <mergeCell ref="A63:E63"/>
    <mergeCell ref="A72:C72"/>
    <mergeCell ref="A73:E73"/>
    <mergeCell ref="A76:C76"/>
    <mergeCell ref="A77:E77"/>
    <mergeCell ref="A81:C81"/>
    <mergeCell ref="A82:D82"/>
    <mergeCell ref="A83:E83"/>
    <mergeCell ref="A89:D89"/>
    <mergeCell ref="A90:D90"/>
    <mergeCell ref="A91:E91"/>
    <mergeCell ref="A103:D103"/>
    <mergeCell ref="A104:D104"/>
    <mergeCell ref="B105:D105"/>
    <mergeCell ref="B106:D106"/>
    <mergeCell ref="B107:D107"/>
    <mergeCell ref="B108:D108"/>
    <mergeCell ref="B109:D109"/>
    <mergeCell ref="A110:D110"/>
    <mergeCell ref="B111:D111"/>
    <mergeCell ref="A112:D112"/>
  </mergeCells>
  <hyperlinks>
    <hyperlink ref="B38" r:id="rId1" display="SEBRAE"/>
  </hyperlinks>
  <printOptions headings="false" gridLines="false" gridLinesSet="true" horizontalCentered="true" verticalCentered="false"/>
  <pageMargins left="0.315277777777778" right="0.315277777777778" top="0.354166666666667" bottom="1.02847222222222"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119"/>
  <sheetViews>
    <sheetView showFormulas="false" showGridLines="true" showRowColHeaders="true" showZeros="true" rightToLeft="false" tabSelected="false" showOutlineSymbols="true" defaultGridColor="true" view="pageBreakPreview" topLeftCell="A40" colorId="64" zoomScale="100" zoomScaleNormal="115" zoomScalePageLayoutView="100" workbookViewId="0">
      <selection pane="topLeft" activeCell="H61" activeCellId="0" sqref="H61"/>
    </sheetView>
  </sheetViews>
  <sheetFormatPr defaultColWidth="9.1484375" defaultRowHeight="15.75" customHeight="true" zeroHeight="false" outlineLevelRow="0" outlineLevelCol="0"/>
  <cols>
    <col collapsed="false" customWidth="true" hidden="false" outlineLevel="0" max="1" min="1" style="94" width="8.71"/>
    <col collapsed="false" customWidth="true" hidden="false" outlineLevel="0" max="2" min="2" style="95" width="70.71"/>
    <col collapsed="false" customWidth="true" hidden="false" outlineLevel="0" max="3" min="3" style="95" width="12.71"/>
    <col collapsed="false" customWidth="true" hidden="false" outlineLevel="0" max="4" min="4" style="96" width="8.71"/>
    <col collapsed="false" customWidth="true" hidden="false" outlineLevel="0" max="5" min="5" style="97" width="12.71"/>
    <col collapsed="false" customWidth="false" hidden="false" outlineLevel="0" max="16384" min="6" style="98" width="9.14"/>
  </cols>
  <sheetData>
    <row r="1" customFormat="false" ht="15.75" hidden="false" customHeight="false" outlineLevel="0" collapsed="false">
      <c r="A1" s="99"/>
      <c r="B1" s="99"/>
      <c r="C1" s="99"/>
      <c r="D1" s="99"/>
      <c r="E1" s="99"/>
    </row>
    <row r="2" s="101" customFormat="true" ht="16.5" hidden="false" customHeight="true" outlineLevel="0" collapsed="false">
      <c r="A2" s="100"/>
      <c r="B2" s="100"/>
      <c r="C2" s="100"/>
      <c r="D2" s="100"/>
      <c r="E2" s="100"/>
    </row>
    <row r="3" s="101" customFormat="true" ht="15.75" hidden="false" customHeight="false" outlineLevel="0" collapsed="false">
      <c r="A3" s="102" t="s">
        <v>122</v>
      </c>
      <c r="B3" s="102"/>
      <c r="C3" s="102"/>
      <c r="D3" s="102"/>
      <c r="E3" s="102"/>
    </row>
    <row r="4" s="101" customFormat="true" ht="15" hidden="false" customHeight="true" outlineLevel="0" collapsed="false">
      <c r="A4" s="103" t="s">
        <v>90</v>
      </c>
      <c r="B4" s="104" t="s">
        <v>123</v>
      </c>
      <c r="C4" s="105" t="n">
        <v>2025</v>
      </c>
      <c r="D4" s="105"/>
      <c r="E4" s="105"/>
    </row>
    <row r="5" s="101" customFormat="true" ht="75" hidden="false" customHeight="true" outlineLevel="0" collapsed="false">
      <c r="A5" s="103" t="s">
        <v>92</v>
      </c>
      <c r="B5" s="104" t="s">
        <v>124</v>
      </c>
      <c r="C5" s="106" t="s">
        <v>125</v>
      </c>
      <c r="D5" s="106"/>
      <c r="E5" s="106"/>
    </row>
    <row r="6" s="101" customFormat="true" ht="15.75" hidden="false" customHeight="true" outlineLevel="0" collapsed="false">
      <c r="A6" s="103" t="s">
        <v>126</v>
      </c>
      <c r="B6" s="104" t="s">
        <v>127</v>
      </c>
      <c r="C6" s="106"/>
      <c r="D6" s="106"/>
      <c r="E6" s="106"/>
    </row>
    <row r="7" s="101" customFormat="true" ht="15.75" hidden="false" customHeight="false" outlineLevel="0" collapsed="false">
      <c r="A7" s="103"/>
      <c r="B7" s="104" t="s">
        <v>129</v>
      </c>
      <c r="C7" s="106" t="n">
        <v>12</v>
      </c>
      <c r="D7" s="106"/>
      <c r="E7" s="106"/>
    </row>
    <row r="8" s="101" customFormat="true" ht="15.75" hidden="false" customHeight="false" outlineLevel="0" collapsed="false">
      <c r="A8" s="102" t="s">
        <v>130</v>
      </c>
      <c r="B8" s="102"/>
      <c r="C8" s="102"/>
      <c r="D8" s="102"/>
      <c r="E8" s="102"/>
      <c r="M8" s="198"/>
    </row>
    <row r="9" s="101" customFormat="true" ht="15.75" hidden="false" customHeight="false" outlineLevel="0" collapsed="false">
      <c r="A9" s="102" t="s">
        <v>131</v>
      </c>
      <c r="B9" s="102"/>
      <c r="C9" s="102"/>
      <c r="D9" s="102"/>
      <c r="E9" s="102"/>
    </row>
    <row r="10" s="101" customFormat="true" ht="15.75" hidden="false" customHeight="true" outlineLevel="0" collapsed="false">
      <c r="A10" s="102" t="s">
        <v>132</v>
      </c>
      <c r="B10" s="102"/>
      <c r="C10" s="102"/>
      <c r="D10" s="102"/>
      <c r="E10" s="102"/>
    </row>
    <row r="11" s="101" customFormat="true" ht="30" hidden="false" customHeight="true" outlineLevel="0" collapsed="false">
      <c r="A11" s="107" t="s">
        <v>133</v>
      </c>
      <c r="B11" s="107"/>
      <c r="C11" s="107"/>
      <c r="D11" s="107"/>
      <c r="E11" s="108" t="s">
        <v>134</v>
      </c>
    </row>
    <row r="12" s="101" customFormat="true" ht="75" hidden="false" customHeight="true" outlineLevel="0" collapsed="false">
      <c r="A12" s="103" t="n">
        <v>1</v>
      </c>
      <c r="B12" s="109" t="s">
        <v>135</v>
      </c>
      <c r="C12" s="110" t="s">
        <v>136</v>
      </c>
      <c r="D12" s="110"/>
      <c r="E12" s="110"/>
    </row>
    <row r="13" s="101" customFormat="true" ht="30" hidden="false" customHeight="true" outlineLevel="0" collapsed="false">
      <c r="A13" s="103" t="n">
        <v>2</v>
      </c>
      <c r="B13" s="109" t="s">
        <v>137</v>
      </c>
      <c r="C13" s="111" t="n">
        <v>3960</v>
      </c>
      <c r="D13" s="111"/>
      <c r="E13" s="111"/>
    </row>
    <row r="14" s="101" customFormat="true" ht="15.75" hidden="false" customHeight="true" outlineLevel="0" collapsed="false">
      <c r="A14" s="103" t="n">
        <v>3</v>
      </c>
      <c r="B14" s="109" t="s">
        <v>138</v>
      </c>
      <c r="C14" s="110" t="s">
        <v>120</v>
      </c>
      <c r="D14" s="110"/>
      <c r="E14" s="110"/>
    </row>
    <row r="15" s="114" customFormat="true" ht="15.75" hidden="false" customHeight="false" outlineLevel="0" collapsed="false">
      <c r="A15" s="103" t="n">
        <v>4</v>
      </c>
      <c r="B15" s="112" t="s">
        <v>140</v>
      </c>
      <c r="C15" s="105" t="n">
        <v>2025</v>
      </c>
      <c r="D15" s="105"/>
      <c r="E15" s="105"/>
      <c r="F15" s="101"/>
      <c r="G15" s="101"/>
      <c r="H15" s="101"/>
      <c r="I15" s="101"/>
      <c r="J15" s="101"/>
      <c r="K15" s="101"/>
      <c r="L15" s="101"/>
      <c r="M15" s="101"/>
    </row>
    <row r="16" s="114" customFormat="true" ht="15.75" hidden="false" customHeight="false" outlineLevel="0" collapsed="false">
      <c r="A16" s="115" t="s">
        <v>141</v>
      </c>
      <c r="B16" s="115"/>
      <c r="C16" s="115"/>
      <c r="D16" s="115"/>
      <c r="E16" s="115"/>
    </row>
    <row r="17" s="101" customFormat="true" ht="15.75" hidden="false" customHeight="true" outlineLevel="0" collapsed="false">
      <c r="A17" s="107" t="n">
        <v>1</v>
      </c>
      <c r="B17" s="116" t="s">
        <v>142</v>
      </c>
      <c r="C17" s="116"/>
      <c r="D17" s="116"/>
      <c r="E17" s="117" t="s">
        <v>134</v>
      </c>
      <c r="F17" s="114"/>
      <c r="G17" s="114"/>
      <c r="H17" s="114"/>
      <c r="I17" s="114"/>
      <c r="J17" s="114"/>
      <c r="K17" s="114"/>
      <c r="L17" s="114"/>
      <c r="M17" s="114"/>
    </row>
    <row r="18" s="101" customFormat="true" ht="15.75" hidden="false" customHeight="true" outlineLevel="0" collapsed="false">
      <c r="A18" s="118" t="s">
        <v>90</v>
      </c>
      <c r="B18" s="119" t="s">
        <v>143</v>
      </c>
      <c r="C18" s="112"/>
      <c r="D18" s="112"/>
      <c r="E18" s="120" t="n">
        <f aca="false">C13</f>
        <v>3960</v>
      </c>
    </row>
    <row r="19" s="101" customFormat="true" ht="15.75" hidden="false" customHeight="true" outlineLevel="0" collapsed="false">
      <c r="A19" s="118" t="s">
        <v>92</v>
      </c>
      <c r="B19" s="119" t="s">
        <v>144</v>
      </c>
      <c r="C19" s="121" t="s">
        <v>145</v>
      </c>
      <c r="D19" s="121"/>
      <c r="E19" s="120"/>
    </row>
    <row r="20" s="101" customFormat="true" ht="15.75" hidden="false" customHeight="true" outlineLevel="0" collapsed="false">
      <c r="A20" s="118" t="s">
        <v>126</v>
      </c>
      <c r="B20" s="119" t="s">
        <v>146</v>
      </c>
      <c r="C20" s="199"/>
      <c r="D20" s="199"/>
      <c r="E20" s="120"/>
    </row>
    <row r="21" s="101" customFormat="true" ht="15.75" hidden="false" customHeight="true" outlineLevel="0" collapsed="false">
      <c r="A21" s="118" t="s">
        <v>148</v>
      </c>
      <c r="B21" s="119" t="s">
        <v>149</v>
      </c>
      <c r="C21" s="121"/>
      <c r="D21" s="121"/>
      <c r="E21" s="120"/>
    </row>
    <row r="22" s="101" customFormat="true" ht="15.75" hidden="false" customHeight="true" outlineLevel="0" collapsed="false">
      <c r="A22" s="118" t="s">
        <v>94</v>
      </c>
      <c r="B22" s="119" t="s">
        <v>151</v>
      </c>
      <c r="C22" s="121" t="s">
        <v>152</v>
      </c>
      <c r="D22" s="121"/>
      <c r="E22" s="120"/>
    </row>
    <row r="23" s="101" customFormat="true" ht="15.75" hidden="false" customHeight="false" outlineLevel="0" collapsed="false">
      <c r="A23" s="118" t="s">
        <v>153</v>
      </c>
      <c r="B23" s="119" t="s">
        <v>154</v>
      </c>
      <c r="C23" s="123"/>
      <c r="D23" s="123"/>
      <c r="E23" s="120"/>
    </row>
    <row r="24" s="114" customFormat="true" ht="15.75" hidden="false" customHeight="true" outlineLevel="0" collapsed="false">
      <c r="A24" s="118" t="s">
        <v>155</v>
      </c>
      <c r="B24" s="124" t="s">
        <v>156</v>
      </c>
      <c r="C24" s="123"/>
      <c r="D24" s="123"/>
      <c r="E24" s="120"/>
      <c r="F24" s="101"/>
      <c r="G24" s="101"/>
      <c r="H24" s="101"/>
      <c r="I24" s="101"/>
      <c r="J24" s="101"/>
      <c r="K24" s="101"/>
      <c r="L24" s="101"/>
      <c r="M24" s="101"/>
    </row>
    <row r="25" s="114" customFormat="true" ht="15.75" hidden="false" customHeight="true" outlineLevel="0" collapsed="false">
      <c r="A25" s="125" t="s">
        <v>157</v>
      </c>
      <c r="B25" s="125"/>
      <c r="C25" s="125"/>
      <c r="D25" s="125"/>
      <c r="E25" s="126" t="n">
        <f aca="false">SUM(E18:E24)</f>
        <v>3960</v>
      </c>
    </row>
    <row r="26" s="101" customFormat="true" ht="15.75" hidden="false" customHeight="false" outlineLevel="0" collapsed="false">
      <c r="A26" s="115" t="s">
        <v>158</v>
      </c>
      <c r="B26" s="115"/>
      <c r="C26" s="115"/>
      <c r="D26" s="115"/>
      <c r="E26" s="115"/>
      <c r="F26" s="114"/>
      <c r="G26" s="114"/>
      <c r="H26" s="114"/>
      <c r="I26" s="114"/>
      <c r="J26" s="114"/>
      <c r="K26" s="114"/>
      <c r="L26" s="114"/>
      <c r="M26" s="114"/>
    </row>
    <row r="27" s="101" customFormat="true" ht="30" hidden="false" customHeight="true" outlineLevel="0" collapsed="false">
      <c r="A27" s="127" t="n">
        <v>2</v>
      </c>
      <c r="B27" s="128" t="s">
        <v>159</v>
      </c>
      <c r="C27" s="129" t="s">
        <v>160</v>
      </c>
      <c r="D27" s="130"/>
      <c r="E27" s="131" t="s">
        <v>134</v>
      </c>
    </row>
    <row r="28" s="101" customFormat="true" ht="15.75" hidden="false" customHeight="false" outlineLevel="0" collapsed="false">
      <c r="A28" s="132" t="s">
        <v>90</v>
      </c>
      <c r="B28" s="133" t="s">
        <v>161</v>
      </c>
      <c r="C28" s="134" t="n">
        <f aca="false">E25</f>
        <v>3960</v>
      </c>
      <c r="D28" s="135" t="n">
        <f aca="false">1/12</f>
        <v>0.0833333333333333</v>
      </c>
      <c r="E28" s="83" t="n">
        <f aca="false">(E25)*D28</f>
        <v>330</v>
      </c>
    </row>
    <row r="29" customFormat="false" ht="15.75" hidden="false" customHeight="false" outlineLevel="0" collapsed="false">
      <c r="A29" s="132" t="s">
        <v>92</v>
      </c>
      <c r="B29" s="136" t="s">
        <v>162</v>
      </c>
      <c r="C29" s="134" t="n">
        <f aca="false">E25</f>
        <v>3960</v>
      </c>
      <c r="D29" s="135" t="n">
        <v>0.1111</v>
      </c>
      <c r="E29" s="83" t="n">
        <f aca="false">(E25)*D29</f>
        <v>439.956</v>
      </c>
      <c r="F29" s="101"/>
      <c r="G29" s="101"/>
      <c r="H29" s="101"/>
      <c r="I29" s="101"/>
      <c r="J29" s="101"/>
      <c r="K29" s="101"/>
      <c r="L29" s="101"/>
      <c r="M29" s="101"/>
    </row>
    <row r="30" customFormat="false" ht="15.75" hidden="false" customHeight="true" outlineLevel="0" collapsed="false">
      <c r="A30" s="137" t="s">
        <v>163</v>
      </c>
      <c r="B30" s="137"/>
      <c r="C30" s="137"/>
      <c r="D30" s="138" t="n">
        <f aca="false">SUM(D28:D29)</f>
        <v>0.194433333333333</v>
      </c>
      <c r="E30" s="139" t="n">
        <f aca="false">SUM(E28:E29)</f>
        <v>769.956</v>
      </c>
    </row>
    <row r="31" customFormat="false" ht="30" hidden="false" customHeight="true" outlineLevel="0" collapsed="false">
      <c r="A31" s="140" t="s">
        <v>164</v>
      </c>
      <c r="B31" s="140"/>
      <c r="C31" s="140"/>
      <c r="D31" s="140"/>
      <c r="E31" s="140"/>
    </row>
    <row r="32" customFormat="false" ht="30" hidden="false" customHeight="true" outlineLevel="0" collapsed="false">
      <c r="A32" s="141" t="s">
        <v>165</v>
      </c>
      <c r="B32" s="142" t="s">
        <v>166</v>
      </c>
      <c r="C32" s="143" t="s">
        <v>160</v>
      </c>
      <c r="D32" s="144"/>
      <c r="E32" s="145" t="s">
        <v>134</v>
      </c>
    </row>
    <row r="33" customFormat="false" ht="15.75" hidden="false" customHeight="false" outlineLevel="0" collapsed="false">
      <c r="A33" s="132" t="s">
        <v>90</v>
      </c>
      <c r="B33" s="146" t="s">
        <v>167</v>
      </c>
      <c r="C33" s="134" t="n">
        <f aca="false">E$25+E$30</f>
        <v>4729.956</v>
      </c>
      <c r="D33" s="135" t="n">
        <v>0.2</v>
      </c>
      <c r="E33" s="83" t="n">
        <f aca="false">C33*D33</f>
        <v>945.9912</v>
      </c>
    </row>
    <row r="34" customFormat="false" ht="15.75" hidden="false" customHeight="false" outlineLevel="0" collapsed="false">
      <c r="A34" s="132" t="s">
        <v>92</v>
      </c>
      <c r="B34" s="146" t="s">
        <v>168</v>
      </c>
      <c r="C34" s="134" t="n">
        <f aca="false">E$25+E$30</f>
        <v>4729.956</v>
      </c>
      <c r="D34" s="147" t="n">
        <v>0.025</v>
      </c>
      <c r="E34" s="83" t="n">
        <f aca="false">C34*D34</f>
        <v>118.2489</v>
      </c>
    </row>
    <row r="35" customFormat="false" ht="35.05" hidden="false" customHeight="false" outlineLevel="0" collapsed="false">
      <c r="A35" s="132" t="s">
        <v>126</v>
      </c>
      <c r="B35" s="148" t="s">
        <v>169</v>
      </c>
      <c r="C35" s="134" t="n">
        <f aca="false">E$25+E$30</f>
        <v>4729.956</v>
      </c>
      <c r="D35" s="147" t="n">
        <v>0.03</v>
      </c>
      <c r="E35" s="83" t="n">
        <f aca="false">C35*D35</f>
        <v>141.89868</v>
      </c>
    </row>
    <row r="36" customFormat="false" ht="15.75" hidden="false" customHeight="false" outlineLevel="0" collapsed="false">
      <c r="A36" s="132" t="s">
        <v>148</v>
      </c>
      <c r="B36" s="146" t="s">
        <v>170</v>
      </c>
      <c r="C36" s="134" t="n">
        <f aca="false">E$25+E$30</f>
        <v>4729.956</v>
      </c>
      <c r="D36" s="147" t="n">
        <v>0.015</v>
      </c>
      <c r="E36" s="83" t="n">
        <f aca="false">C36*D36</f>
        <v>70.94934</v>
      </c>
    </row>
    <row r="37" customFormat="false" ht="15.75" hidden="false" customHeight="false" outlineLevel="0" collapsed="false">
      <c r="A37" s="132" t="s">
        <v>94</v>
      </c>
      <c r="B37" s="146" t="s">
        <v>171</v>
      </c>
      <c r="C37" s="134" t="n">
        <f aca="false">E$25+E$30</f>
        <v>4729.956</v>
      </c>
      <c r="D37" s="147" t="n">
        <v>0.01</v>
      </c>
      <c r="E37" s="83" t="n">
        <f aca="false">C37*D37</f>
        <v>47.29956</v>
      </c>
    </row>
    <row r="38" customFormat="false" ht="15.75" hidden="false" customHeight="false" outlineLevel="0" collapsed="false">
      <c r="A38" s="132" t="s">
        <v>153</v>
      </c>
      <c r="B38" s="149" t="s">
        <v>172</v>
      </c>
      <c r="C38" s="134" t="n">
        <f aca="false">E$25+E$30</f>
        <v>4729.956</v>
      </c>
      <c r="D38" s="147" t="n">
        <v>0.006</v>
      </c>
      <c r="E38" s="83" t="n">
        <f aca="false">C38*D38</f>
        <v>28.379736</v>
      </c>
    </row>
    <row r="39" customFormat="false" ht="23.85" hidden="false" customHeight="false" outlineLevel="0" collapsed="false">
      <c r="A39" s="132" t="s">
        <v>155</v>
      </c>
      <c r="B39" s="148" t="s">
        <v>173</v>
      </c>
      <c r="C39" s="134" t="n">
        <f aca="false">E$25+E$30</f>
        <v>4729.956</v>
      </c>
      <c r="D39" s="147" t="n">
        <v>0.002</v>
      </c>
      <c r="E39" s="83" t="n">
        <f aca="false">C39*D39</f>
        <v>9.459912</v>
      </c>
    </row>
    <row r="40" s="150" customFormat="true" ht="15.75" hidden="false" customHeight="false" outlineLevel="0" collapsed="false">
      <c r="A40" s="132" t="s">
        <v>174</v>
      </c>
      <c r="B40" s="146" t="s">
        <v>175</v>
      </c>
      <c r="C40" s="134" t="n">
        <f aca="false">E$25+E$30</f>
        <v>4729.956</v>
      </c>
      <c r="D40" s="147" t="n">
        <v>0.08</v>
      </c>
      <c r="E40" s="83" t="n">
        <f aca="false">C40*D40</f>
        <v>378.39648</v>
      </c>
      <c r="F40" s="98"/>
      <c r="G40" s="98"/>
      <c r="H40" s="98"/>
      <c r="I40" s="98"/>
      <c r="J40" s="98"/>
      <c r="K40" s="98"/>
      <c r="L40" s="98"/>
      <c r="M40" s="98"/>
    </row>
    <row r="41" s="150" customFormat="true" ht="15.75" hidden="false" customHeight="true" outlineLevel="0" collapsed="false">
      <c r="A41" s="137" t="s">
        <v>163</v>
      </c>
      <c r="B41" s="137"/>
      <c r="C41" s="137"/>
      <c r="D41" s="151" t="n">
        <f aca="false">SUM(D33:D40)</f>
        <v>0.368</v>
      </c>
      <c r="E41" s="139" t="n">
        <f aca="false">SUM(E33:E40)</f>
        <v>1740.623808</v>
      </c>
    </row>
    <row r="42" s="150" customFormat="true" ht="15.75" hidden="false" customHeight="false" outlineLevel="0" collapsed="false">
      <c r="A42" s="152" t="s">
        <v>176</v>
      </c>
      <c r="B42" s="152"/>
      <c r="C42" s="152"/>
      <c r="D42" s="152"/>
      <c r="E42" s="152"/>
    </row>
    <row r="43" s="150" customFormat="true" ht="30" hidden="false" customHeight="true" outlineLevel="0" collapsed="false">
      <c r="A43" s="153" t="s">
        <v>177</v>
      </c>
      <c r="B43" s="154" t="s">
        <v>178</v>
      </c>
      <c r="C43" s="129" t="s">
        <v>160</v>
      </c>
      <c r="D43" s="130"/>
      <c r="E43" s="131" t="s">
        <v>134</v>
      </c>
    </row>
    <row r="44" s="150" customFormat="true" ht="15.75" hidden="false" customHeight="false" outlineLevel="0" collapsed="false">
      <c r="A44" s="155" t="s">
        <v>90</v>
      </c>
      <c r="B44" s="156" t="s">
        <v>179</v>
      </c>
      <c r="C44" s="157"/>
      <c r="D44" s="156"/>
      <c r="E44" s="158"/>
    </row>
    <row r="45" s="150" customFormat="true" ht="15.75" hidden="false" customHeight="false" outlineLevel="0" collapsed="false">
      <c r="A45" s="159" t="s">
        <v>92</v>
      </c>
      <c r="B45" s="124" t="s">
        <v>180</v>
      </c>
      <c r="C45" s="200"/>
      <c r="D45" s="123"/>
      <c r="E45" s="120"/>
    </row>
    <row r="46" s="150" customFormat="true" ht="15.75" hidden="false" customHeight="false" outlineLevel="0" collapsed="false">
      <c r="A46" s="132" t="s">
        <v>126</v>
      </c>
      <c r="B46" s="133" t="s">
        <v>181</v>
      </c>
      <c r="C46" s="161"/>
      <c r="D46" s="162"/>
      <c r="E46" s="83"/>
    </row>
    <row r="47" s="150" customFormat="true" ht="15.75" hidden="false" customHeight="false" outlineLevel="0" collapsed="false">
      <c r="A47" s="132" t="s">
        <v>148</v>
      </c>
      <c r="B47" s="133" t="s">
        <v>182</v>
      </c>
      <c r="C47" s="161"/>
      <c r="D47" s="162"/>
      <c r="E47" s="83"/>
    </row>
    <row r="48" s="150" customFormat="true" ht="15.75" hidden="false" customHeight="false" outlineLevel="0" collapsed="false">
      <c r="A48" s="132" t="s">
        <v>94</v>
      </c>
      <c r="B48" s="133" t="s">
        <v>184</v>
      </c>
      <c r="C48" s="81"/>
      <c r="D48" s="162"/>
      <c r="E48" s="83"/>
    </row>
    <row r="49" s="150" customFormat="true" ht="15.75" hidden="false" customHeight="true" outlineLevel="0" collapsed="false">
      <c r="A49" s="137" t="s">
        <v>185</v>
      </c>
      <c r="B49" s="137"/>
      <c r="C49" s="137"/>
      <c r="D49" s="137"/>
      <c r="E49" s="139" t="n">
        <f aca="false">SUM(E44:E48)</f>
        <v>0</v>
      </c>
    </row>
    <row r="50" s="150" customFormat="true" ht="15.75" hidden="false" customHeight="true" outlineLevel="0" collapsed="false">
      <c r="A50" s="152" t="s">
        <v>186</v>
      </c>
      <c r="B50" s="152"/>
      <c r="C50" s="152"/>
      <c r="D50" s="152"/>
      <c r="E50" s="152"/>
    </row>
    <row r="51" s="150" customFormat="true" ht="15.75" hidden="false" customHeight="true" outlineLevel="0" collapsed="false">
      <c r="A51" s="107" t="s">
        <v>165</v>
      </c>
      <c r="B51" s="168" t="s">
        <v>187</v>
      </c>
      <c r="C51" s="169"/>
      <c r="D51" s="169"/>
      <c r="E51" s="170" t="n">
        <f aca="false">E30</f>
        <v>769.956</v>
      </c>
    </row>
    <row r="52" s="150" customFormat="true" ht="15.75" hidden="false" customHeight="true" outlineLevel="0" collapsed="false">
      <c r="A52" s="107" t="s">
        <v>188</v>
      </c>
      <c r="B52" s="168" t="s">
        <v>189</v>
      </c>
      <c r="C52" s="169"/>
      <c r="D52" s="169"/>
      <c r="E52" s="170" t="n">
        <f aca="false">E41</f>
        <v>1740.623808</v>
      </c>
    </row>
    <row r="53" s="150" customFormat="true" ht="15.75" hidden="false" customHeight="true" outlineLevel="0" collapsed="false">
      <c r="A53" s="107" t="s">
        <v>177</v>
      </c>
      <c r="B53" s="168" t="s">
        <v>190</v>
      </c>
      <c r="C53" s="169"/>
      <c r="D53" s="169"/>
      <c r="E53" s="170" t="n">
        <f aca="false">E49</f>
        <v>0</v>
      </c>
    </row>
    <row r="54" s="150" customFormat="true" ht="15.75" hidden="false" customHeight="true" outlineLevel="0" collapsed="false">
      <c r="A54" s="125" t="s">
        <v>191</v>
      </c>
      <c r="B54" s="125"/>
      <c r="C54" s="125"/>
      <c r="D54" s="125"/>
      <c r="E54" s="126" t="n">
        <f aca="false">SUM(E51:E53)</f>
        <v>2510.579808</v>
      </c>
    </row>
    <row r="55" s="150" customFormat="true" ht="15.75" hidden="false" customHeight="true" outlineLevel="0" collapsed="false">
      <c r="A55" s="115" t="s">
        <v>192</v>
      </c>
      <c r="B55" s="115"/>
      <c r="C55" s="115"/>
      <c r="D55" s="115"/>
      <c r="E55" s="115"/>
    </row>
    <row r="56" s="150" customFormat="true" ht="30" hidden="false" customHeight="true" outlineLevel="0" collapsed="false">
      <c r="A56" s="141" t="s">
        <v>193</v>
      </c>
      <c r="B56" s="142" t="s">
        <v>194</v>
      </c>
      <c r="C56" s="171" t="s">
        <v>160</v>
      </c>
      <c r="D56" s="47"/>
      <c r="E56" s="145" t="s">
        <v>134</v>
      </c>
    </row>
    <row r="57" s="150" customFormat="true" ht="15.75" hidden="false" customHeight="true" outlineLevel="0" collapsed="false">
      <c r="A57" s="132" t="s">
        <v>90</v>
      </c>
      <c r="B57" s="133" t="s">
        <v>195</v>
      </c>
      <c r="C57" s="172" t="n">
        <f aca="false">E$25+E$30</f>
        <v>4729.956</v>
      </c>
      <c r="D57" s="135" t="n">
        <v>0.0046</v>
      </c>
      <c r="E57" s="83" t="n">
        <f aca="false">C57*D57</f>
        <v>21.7577976</v>
      </c>
    </row>
    <row r="58" s="150" customFormat="true" ht="15.75" hidden="false" customHeight="true" outlineLevel="0" collapsed="false">
      <c r="A58" s="132" t="s">
        <v>92</v>
      </c>
      <c r="B58" s="133" t="s">
        <v>196</v>
      </c>
      <c r="C58" s="172" t="n">
        <f aca="false">E$25+E$30</f>
        <v>4729.956</v>
      </c>
      <c r="D58" s="135" t="n">
        <v>0.0004</v>
      </c>
      <c r="E58" s="83" t="n">
        <f aca="false">C58*D58</f>
        <v>1.8919824</v>
      </c>
    </row>
    <row r="59" s="150" customFormat="true" ht="15.75" hidden="false" customHeight="true" outlineLevel="0" collapsed="false">
      <c r="A59" s="132" t="s">
        <v>126</v>
      </c>
      <c r="B59" s="133" t="s">
        <v>197</v>
      </c>
      <c r="C59" s="172" t="n">
        <f aca="false">E$25+E$30</f>
        <v>4729.956</v>
      </c>
      <c r="D59" s="135" t="n">
        <v>0.0194</v>
      </c>
      <c r="E59" s="83" t="n">
        <f aca="false">C59*D59</f>
        <v>91.7611464</v>
      </c>
    </row>
    <row r="60" s="150" customFormat="true" ht="30" hidden="false" customHeight="true" outlineLevel="0" collapsed="false">
      <c r="A60" s="132" t="s">
        <v>148</v>
      </c>
      <c r="B60" s="144" t="s">
        <v>198</v>
      </c>
      <c r="C60" s="172" t="n">
        <f aca="false">E$25+E$30</f>
        <v>4729.956</v>
      </c>
      <c r="D60" s="173" t="n">
        <f aca="false">D41*D59</f>
        <v>0.0071392</v>
      </c>
      <c r="E60" s="83" t="n">
        <f aca="false">C60*D60</f>
        <v>33.7681018752</v>
      </c>
    </row>
    <row r="61" s="150" customFormat="true" ht="32.25" hidden="false" customHeight="true" outlineLevel="0" collapsed="false">
      <c r="A61" s="132" t="s">
        <v>94</v>
      </c>
      <c r="B61" s="133" t="s">
        <v>199</v>
      </c>
      <c r="C61" s="172" t="n">
        <f aca="false">E$25+E$30</f>
        <v>4729.956</v>
      </c>
      <c r="D61" s="135" t="n">
        <v>0.04</v>
      </c>
      <c r="E61" s="83" t="n">
        <f aca="false">C61*D61</f>
        <v>189.19824</v>
      </c>
    </row>
    <row r="62" s="150" customFormat="true" ht="15.75" hidden="false" customHeight="true" outlineLevel="0" collapsed="false">
      <c r="A62" s="125" t="s">
        <v>200</v>
      </c>
      <c r="B62" s="125"/>
      <c r="C62" s="125"/>
      <c r="D62" s="174" t="n">
        <f aca="false">SUM(D57:D61)</f>
        <v>0.0715392</v>
      </c>
      <c r="E62" s="126" t="n">
        <f aca="false">SUM(E57:E61)</f>
        <v>338.3772682752</v>
      </c>
    </row>
    <row r="63" s="150" customFormat="true" ht="15.75" hidden="false" customHeight="true" outlineLevel="0" collapsed="false">
      <c r="A63" s="115" t="s">
        <v>201</v>
      </c>
      <c r="B63" s="115"/>
      <c r="C63" s="115"/>
      <c r="D63" s="115"/>
      <c r="E63" s="115"/>
    </row>
    <row r="64" s="150" customFormat="true" ht="23.85" hidden="false" customHeight="false" outlineLevel="0" collapsed="false">
      <c r="A64" s="141" t="s">
        <v>202</v>
      </c>
      <c r="B64" s="175" t="s">
        <v>203</v>
      </c>
      <c r="C64" s="171" t="s">
        <v>160</v>
      </c>
      <c r="D64" s="176"/>
      <c r="E64" s="145" t="s">
        <v>134</v>
      </c>
    </row>
    <row r="65" s="150" customFormat="true" ht="15.75" hidden="false" customHeight="false" outlineLevel="0" collapsed="false">
      <c r="A65" s="132" t="s">
        <v>90</v>
      </c>
      <c r="B65" s="133" t="s">
        <v>204</v>
      </c>
      <c r="C65" s="177" t="n">
        <f aca="false">E$25+E$54+E$62+E85</f>
        <v>6845.52540960853</v>
      </c>
      <c r="D65" s="135" t="n">
        <f aca="false">D29/12</f>
        <v>0.00925833333333333</v>
      </c>
      <c r="E65" s="83" t="n">
        <f aca="false">C65*D65</f>
        <v>63.378156083959</v>
      </c>
    </row>
    <row r="66" s="150" customFormat="true" ht="15.75" hidden="false" customHeight="false" outlineLevel="0" collapsed="false">
      <c r="A66" s="132" t="s">
        <v>92</v>
      </c>
      <c r="B66" s="133" t="s">
        <v>205</v>
      </c>
      <c r="C66" s="177" t="n">
        <f aca="false">E$25+E$54+E$62+E85</f>
        <v>6845.52540960853</v>
      </c>
      <c r="D66" s="135" t="n">
        <v>0.0139</v>
      </c>
      <c r="E66" s="83" t="n">
        <f aca="false">C66*D66</f>
        <v>95.1528031935586</v>
      </c>
    </row>
    <row r="67" s="150" customFormat="true" ht="15.75" hidden="false" customHeight="false" outlineLevel="0" collapsed="false">
      <c r="A67" s="132" t="s">
        <v>126</v>
      </c>
      <c r="B67" s="133" t="s">
        <v>206</v>
      </c>
      <c r="C67" s="177" t="n">
        <f aca="false">E$25+E$54+E$62+E85</f>
        <v>6845.52540960853</v>
      </c>
      <c r="D67" s="135" t="n">
        <v>0.0013</v>
      </c>
      <c r="E67" s="83" t="n">
        <f aca="false">C67*D67</f>
        <v>8.89918303249109</v>
      </c>
    </row>
    <row r="68" s="150" customFormat="true" ht="15.75" hidden="false" customHeight="false" outlineLevel="0" collapsed="false">
      <c r="A68" s="132" t="s">
        <v>148</v>
      </c>
      <c r="B68" s="133" t="s">
        <v>207</v>
      </c>
      <c r="C68" s="177" t="n">
        <f aca="false">E$25+E$54+E$62+E85</f>
        <v>6845.52540960853</v>
      </c>
      <c r="D68" s="135" t="n">
        <v>0.0002</v>
      </c>
      <c r="E68" s="83" t="n">
        <f aca="false">C68*D68</f>
        <v>1.36910508192171</v>
      </c>
    </row>
    <row r="69" s="150" customFormat="true" ht="15.75" hidden="false" customHeight="false" outlineLevel="0" collapsed="false">
      <c r="A69" s="132" t="s">
        <v>94</v>
      </c>
      <c r="B69" s="133" t="s">
        <v>208</v>
      </c>
      <c r="C69" s="177" t="n">
        <f aca="false">E$25+E$54+E$62+E85</f>
        <v>6845.52540960853</v>
      </c>
      <c r="D69" s="135" t="n">
        <v>0.0028</v>
      </c>
      <c r="E69" s="83" t="n">
        <f aca="false">C69*D69</f>
        <v>19.1674711469039</v>
      </c>
    </row>
    <row r="70" s="150" customFormat="true" ht="15.75" hidden="false" customHeight="false" outlineLevel="0" collapsed="false">
      <c r="A70" s="132" t="s">
        <v>153</v>
      </c>
      <c r="B70" s="133" t="s">
        <v>209</v>
      </c>
      <c r="C70" s="177" t="n">
        <f aca="false">E$25+E$54+E$62+E85</f>
        <v>6845.52540960853</v>
      </c>
      <c r="D70" s="135" t="n">
        <v>0.0003</v>
      </c>
      <c r="E70" s="83" t="n">
        <f aca="false">C70*D70</f>
        <v>2.05365762288256</v>
      </c>
    </row>
    <row r="71" s="150" customFormat="true" ht="15.75" hidden="false" customHeight="false" outlineLevel="0" collapsed="false">
      <c r="A71" s="132" t="s">
        <v>155</v>
      </c>
      <c r="B71" s="178" t="s">
        <v>210</v>
      </c>
      <c r="C71" s="177" t="n">
        <f aca="false">E$25+E$54+E$62+E85</f>
        <v>6845.52540960853</v>
      </c>
      <c r="D71" s="135" t="n">
        <v>0</v>
      </c>
      <c r="E71" s="83" t="n">
        <f aca="false">C71*D71</f>
        <v>0</v>
      </c>
    </row>
    <row r="72" s="150" customFormat="true" ht="15.75" hidden="false" customHeight="true" outlineLevel="0" collapsed="false">
      <c r="A72" s="137" t="s">
        <v>211</v>
      </c>
      <c r="B72" s="137"/>
      <c r="C72" s="137"/>
      <c r="D72" s="179" t="n">
        <f aca="false">SUM(D65:D71)</f>
        <v>0.0277583333333333</v>
      </c>
      <c r="E72" s="139" t="n">
        <f aca="false">SUM(E65:E71)</f>
        <v>190.020376161717</v>
      </c>
    </row>
    <row r="73" s="150" customFormat="true" ht="15.75" hidden="false" customHeight="true" outlineLevel="0" collapsed="false">
      <c r="A73" s="152" t="s">
        <v>212</v>
      </c>
      <c r="B73" s="152"/>
      <c r="C73" s="152"/>
      <c r="D73" s="152"/>
      <c r="E73" s="152"/>
    </row>
    <row r="74" s="150" customFormat="true" ht="15.75" hidden="false" customHeight="false" outlineLevel="0" collapsed="false">
      <c r="A74" s="141"/>
      <c r="B74" s="142" t="s">
        <v>212</v>
      </c>
      <c r="C74" s="144"/>
      <c r="D74" s="144"/>
      <c r="E74" s="145" t="s">
        <v>134</v>
      </c>
    </row>
    <row r="75" s="150" customFormat="true" ht="15.75" hidden="false" customHeight="true" outlineLevel="0" collapsed="false">
      <c r="A75" s="132" t="s">
        <v>90</v>
      </c>
      <c r="B75" s="133" t="s">
        <v>213</v>
      </c>
      <c r="C75" s="161"/>
      <c r="D75" s="135" t="n">
        <v>0</v>
      </c>
      <c r="E75" s="83" t="n">
        <f aca="false">(E$25+E$54+E$62)*D75</f>
        <v>0</v>
      </c>
    </row>
    <row r="76" s="150" customFormat="true" ht="15.75" hidden="false" customHeight="true" outlineLevel="0" collapsed="false">
      <c r="A76" s="137" t="s">
        <v>214</v>
      </c>
      <c r="B76" s="137"/>
      <c r="C76" s="137"/>
      <c r="D76" s="138" t="n">
        <f aca="false">SUM(D75)</f>
        <v>0</v>
      </c>
      <c r="E76" s="139" t="n">
        <f aca="false">SUM(E75)</f>
        <v>0</v>
      </c>
    </row>
    <row r="77" s="150" customFormat="true" ht="15.75" hidden="false" customHeight="true" outlineLevel="0" collapsed="false">
      <c r="A77" s="180" t="s">
        <v>215</v>
      </c>
      <c r="B77" s="180"/>
      <c r="C77" s="180"/>
      <c r="D77" s="180"/>
      <c r="E77" s="180"/>
    </row>
    <row r="78" s="150" customFormat="true" ht="15.75" hidden="false" customHeight="true" outlineLevel="0" collapsed="false">
      <c r="A78" s="141" t="n">
        <v>4</v>
      </c>
      <c r="B78" s="181" t="s">
        <v>216</v>
      </c>
      <c r="C78" s="182"/>
      <c r="D78" s="183"/>
      <c r="E78" s="145" t="s">
        <v>134</v>
      </c>
    </row>
    <row r="79" s="150" customFormat="true" ht="15.75" hidden="false" customHeight="true" outlineLevel="0" collapsed="false">
      <c r="A79" s="132" t="s">
        <v>202</v>
      </c>
      <c r="B79" s="133" t="s">
        <v>203</v>
      </c>
      <c r="C79" s="182"/>
      <c r="D79" s="135" t="n">
        <f aca="false">D72</f>
        <v>0.0277583333333333</v>
      </c>
      <c r="E79" s="83" t="n">
        <f aca="false">E72</f>
        <v>190.020376161717</v>
      </c>
    </row>
    <row r="80" s="150" customFormat="true" ht="15.75" hidden="false" customHeight="true" outlineLevel="0" collapsed="false">
      <c r="A80" s="132" t="s">
        <v>217</v>
      </c>
      <c r="B80" s="133" t="s">
        <v>212</v>
      </c>
      <c r="C80" s="182"/>
      <c r="D80" s="135" t="n">
        <v>0</v>
      </c>
      <c r="E80" s="83" t="n">
        <f aca="false">(D$25+D$53+D$61)*D80</f>
        <v>0</v>
      </c>
    </row>
    <row r="81" s="150" customFormat="true" ht="15.75" hidden="false" customHeight="true" outlineLevel="0" collapsed="false">
      <c r="A81" s="137" t="s">
        <v>163</v>
      </c>
      <c r="B81" s="137"/>
      <c r="C81" s="137"/>
      <c r="D81" s="138" t="n">
        <f aca="false">SUM(D79:D80)</f>
        <v>0.0277583333333333</v>
      </c>
      <c r="E81" s="139" t="n">
        <f aca="false">SUM(E79:E80)</f>
        <v>190.020376161717</v>
      </c>
    </row>
    <row r="82" s="150" customFormat="true" ht="15.75" hidden="false" customHeight="true" outlineLevel="0" collapsed="false">
      <c r="A82" s="125" t="s">
        <v>218</v>
      </c>
      <c r="B82" s="125"/>
      <c r="C82" s="125"/>
      <c r="D82" s="125"/>
      <c r="E82" s="126" t="n">
        <f aca="false">SUM(E72+E76)</f>
        <v>190.020376161717</v>
      </c>
    </row>
    <row r="83" s="150" customFormat="true" ht="15.75" hidden="false" customHeight="true" outlineLevel="0" collapsed="false">
      <c r="A83" s="115" t="s">
        <v>219</v>
      </c>
      <c r="B83" s="115"/>
      <c r="C83" s="115"/>
      <c r="D83" s="115"/>
      <c r="E83" s="115"/>
    </row>
    <row r="84" s="150" customFormat="true" ht="15.75" hidden="false" customHeight="true" outlineLevel="0" collapsed="false">
      <c r="A84" s="141" t="n">
        <v>5</v>
      </c>
      <c r="B84" s="142" t="s">
        <v>220</v>
      </c>
      <c r="C84" s="144"/>
      <c r="D84" s="144"/>
      <c r="E84" s="145" t="s">
        <v>134</v>
      </c>
    </row>
    <row r="85" s="150" customFormat="true" ht="15.75" hidden="false" customHeight="true" outlineLevel="0" collapsed="false">
      <c r="A85" s="159" t="s">
        <v>90</v>
      </c>
      <c r="B85" s="124" t="s">
        <v>221</v>
      </c>
      <c r="C85" s="184"/>
      <c r="D85" s="185"/>
      <c r="E85" s="83" t="n">
        <f aca="false">'EPI''s e Uniformes'!H7</f>
        <v>36.5683333333333</v>
      </c>
    </row>
    <row r="86" s="150" customFormat="true" ht="15.75" hidden="false" customHeight="true" outlineLevel="0" collapsed="false">
      <c r="A86" s="159" t="s">
        <v>92</v>
      </c>
      <c r="B86" s="124" t="s">
        <v>222</v>
      </c>
      <c r="C86" s="184"/>
      <c r="D86" s="185"/>
      <c r="E86" s="83" t="n">
        <v>0</v>
      </c>
    </row>
    <row r="87" s="150" customFormat="true" ht="15.75" hidden="false" customHeight="true" outlineLevel="0" collapsed="false">
      <c r="A87" s="159" t="s">
        <v>126</v>
      </c>
      <c r="B87" s="124" t="s">
        <v>223</v>
      </c>
      <c r="C87" s="184"/>
      <c r="D87" s="185"/>
      <c r="E87" s="83" t="n">
        <v>0</v>
      </c>
    </row>
    <row r="88" s="150" customFormat="true" ht="15.75" hidden="false" customHeight="true" outlineLevel="0" collapsed="false">
      <c r="A88" s="159" t="s">
        <v>148</v>
      </c>
      <c r="B88" s="124" t="s">
        <v>224</v>
      </c>
      <c r="C88" s="184"/>
      <c r="D88" s="185"/>
      <c r="E88" s="83" t="n">
        <v>0</v>
      </c>
    </row>
    <row r="89" s="150" customFormat="true" ht="15.75" hidden="false" customHeight="true" outlineLevel="0" collapsed="false">
      <c r="A89" s="125" t="s">
        <v>225</v>
      </c>
      <c r="B89" s="125"/>
      <c r="C89" s="125"/>
      <c r="D89" s="125"/>
      <c r="E89" s="126" t="n">
        <f aca="false">SUM(E85:E88)</f>
        <v>36.5683333333333</v>
      </c>
    </row>
    <row r="90" s="150" customFormat="true" ht="23.25" hidden="false" customHeight="true" outlineLevel="0" collapsed="false">
      <c r="A90" s="127" t="s">
        <v>226</v>
      </c>
      <c r="B90" s="127"/>
      <c r="C90" s="127"/>
      <c r="D90" s="127"/>
      <c r="E90" s="186" t="n">
        <f aca="false">E89+E82+E62+E54+E25</f>
        <v>7035.54578577025</v>
      </c>
    </row>
    <row r="91" s="150" customFormat="true" ht="19.5" hidden="false" customHeight="true" outlineLevel="0" collapsed="false">
      <c r="A91" s="115" t="s">
        <v>227</v>
      </c>
      <c r="B91" s="115"/>
      <c r="C91" s="115"/>
      <c r="D91" s="115"/>
      <c r="E91" s="115"/>
    </row>
    <row r="92" s="150" customFormat="true" ht="30" hidden="false" customHeight="true" outlineLevel="0" collapsed="false">
      <c r="A92" s="141" t="n">
        <v>6</v>
      </c>
      <c r="B92" s="142" t="s">
        <v>228</v>
      </c>
      <c r="C92" s="143" t="s">
        <v>160</v>
      </c>
      <c r="D92" s="143"/>
      <c r="E92" s="145" t="s">
        <v>134</v>
      </c>
    </row>
    <row r="93" s="150" customFormat="true" ht="15.75" hidden="false" customHeight="false" outlineLevel="0" collapsed="false">
      <c r="A93" s="132" t="s">
        <v>90</v>
      </c>
      <c r="B93" s="133" t="s">
        <v>229</v>
      </c>
      <c r="C93" s="187" t="n">
        <f aca="false">E90</f>
        <v>7035.54578577025</v>
      </c>
      <c r="D93" s="135" t="n">
        <v>0.05</v>
      </c>
      <c r="E93" s="83" t="n">
        <f aca="false">+C93*D93</f>
        <v>351.777289288513</v>
      </c>
    </row>
    <row r="94" s="150" customFormat="true" ht="15.75" hidden="false" customHeight="false" outlineLevel="0" collapsed="false">
      <c r="A94" s="132" t="s">
        <v>92</v>
      </c>
      <c r="B94" s="133" t="s">
        <v>230</v>
      </c>
      <c r="C94" s="187" t="n">
        <f aca="false">E90+E93</f>
        <v>7387.32307505876</v>
      </c>
      <c r="D94" s="135" t="n">
        <v>0.1</v>
      </c>
      <c r="E94" s="83" t="n">
        <f aca="false">D94*C94</f>
        <v>738.732307505876</v>
      </c>
    </row>
    <row r="95" s="150" customFormat="true" ht="30.75" hidden="false" customHeight="true" outlineLevel="0" collapsed="false">
      <c r="A95" s="132"/>
      <c r="B95" s="133" t="s">
        <v>231</v>
      </c>
      <c r="C95" s="133"/>
      <c r="D95" s="135" t="n">
        <f aca="false">1-D102</f>
        <v>0.8575</v>
      </c>
      <c r="E95" s="83" t="n">
        <f aca="false">+E90+E93+E94</f>
        <v>8126.05538256464</v>
      </c>
    </row>
    <row r="96" s="150" customFormat="true" ht="15.75" hidden="false" customHeight="false" outlineLevel="0" collapsed="false">
      <c r="A96" s="132"/>
      <c r="B96" s="178"/>
      <c r="C96" s="188"/>
      <c r="D96" s="81"/>
      <c r="E96" s="189" t="n">
        <f aca="false">+E95/D95</f>
        <v>9476.44942573136</v>
      </c>
    </row>
    <row r="97" s="150" customFormat="true" ht="15.75" hidden="false" customHeight="false" outlineLevel="0" collapsed="false">
      <c r="A97" s="132" t="s">
        <v>126</v>
      </c>
      <c r="B97" s="178" t="s">
        <v>232</v>
      </c>
      <c r="C97" s="188"/>
      <c r="D97" s="190" t="n">
        <f aca="false">D99+D100+D101</f>
        <v>0.1425</v>
      </c>
      <c r="E97" s="189"/>
    </row>
    <row r="98" s="150" customFormat="true" ht="15.75" hidden="false" customHeight="false" outlineLevel="0" collapsed="false">
      <c r="A98" s="132" t="s">
        <v>233</v>
      </c>
      <c r="B98" s="178" t="s">
        <v>234</v>
      </c>
      <c r="C98" s="178"/>
      <c r="D98" s="190" t="n">
        <f aca="false">D99+D100</f>
        <v>0.0925</v>
      </c>
      <c r="E98" s="83"/>
    </row>
    <row r="99" s="150" customFormat="true" ht="15.75" hidden="false" customHeight="false" outlineLevel="0" collapsed="false">
      <c r="A99" s="132" t="s">
        <v>235</v>
      </c>
      <c r="B99" s="133" t="s">
        <v>236</v>
      </c>
      <c r="C99" s="82" t="n">
        <f aca="false">E96</f>
        <v>9476.44942573136</v>
      </c>
      <c r="D99" s="135" t="n">
        <v>0.0165</v>
      </c>
      <c r="E99" s="83" t="n">
        <f aca="false">C99*D99</f>
        <v>156.361415524567</v>
      </c>
    </row>
    <row r="100" s="150" customFormat="true" ht="15.75" hidden="false" customHeight="false" outlineLevel="0" collapsed="false">
      <c r="A100" s="132" t="s">
        <v>237</v>
      </c>
      <c r="B100" s="133" t="s">
        <v>238</v>
      </c>
      <c r="C100" s="82" t="n">
        <f aca="false">E96</f>
        <v>9476.44942573136</v>
      </c>
      <c r="D100" s="135" t="n">
        <v>0.076</v>
      </c>
      <c r="E100" s="83" t="n">
        <f aca="false">+C100*D100</f>
        <v>720.210156355583</v>
      </c>
    </row>
    <row r="101" s="150" customFormat="true" ht="15.75" hidden="false" customHeight="false" outlineLevel="0" collapsed="false">
      <c r="A101" s="132" t="s">
        <v>239</v>
      </c>
      <c r="B101" s="133" t="s">
        <v>240</v>
      </c>
      <c r="C101" s="82" t="n">
        <f aca="false">E96</f>
        <v>9476.44942573136</v>
      </c>
      <c r="D101" s="135" t="n">
        <v>0.05</v>
      </c>
      <c r="E101" s="83" t="n">
        <f aca="false">C101*D101</f>
        <v>473.822471286568</v>
      </c>
    </row>
    <row r="102" s="150" customFormat="true" ht="15.75" hidden="false" customHeight="false" outlineLevel="0" collapsed="false">
      <c r="A102" s="141"/>
      <c r="B102" s="191" t="s">
        <v>241</v>
      </c>
      <c r="C102" s="191"/>
      <c r="D102" s="192" t="n">
        <f aca="false">D97</f>
        <v>0.1425</v>
      </c>
      <c r="E102" s="83" t="n">
        <f aca="false">SUM(E99:E101)</f>
        <v>1350.39404316672</v>
      </c>
    </row>
    <row r="103" s="150" customFormat="true" ht="15.75" hidden="false" customHeight="true" outlineLevel="0" collapsed="false">
      <c r="A103" s="137" t="s">
        <v>242</v>
      </c>
      <c r="B103" s="137"/>
      <c r="C103" s="137"/>
      <c r="D103" s="137"/>
      <c r="E103" s="139" t="n">
        <f aca="false">+E93+E94+E102</f>
        <v>2440.90363996111</v>
      </c>
    </row>
    <row r="104" s="150" customFormat="true" ht="15.75" hidden="false" customHeight="true" outlineLevel="0" collapsed="false">
      <c r="A104" s="193" t="s">
        <v>243</v>
      </c>
      <c r="B104" s="193"/>
      <c r="C104" s="193"/>
      <c r="D104" s="193"/>
      <c r="E104" s="194" t="s">
        <v>134</v>
      </c>
    </row>
    <row r="105" s="150" customFormat="true" ht="15.75" hidden="false" customHeight="true" outlineLevel="0" collapsed="false">
      <c r="A105" s="132" t="s">
        <v>90</v>
      </c>
      <c r="B105" s="178" t="s">
        <v>244</v>
      </c>
      <c r="C105" s="178"/>
      <c r="D105" s="178"/>
      <c r="E105" s="83" t="n">
        <f aca="false">+E25</f>
        <v>3960</v>
      </c>
    </row>
    <row r="106" s="150" customFormat="true" ht="15.75" hidden="false" customHeight="true" outlineLevel="0" collapsed="false">
      <c r="A106" s="132" t="s">
        <v>92</v>
      </c>
      <c r="B106" s="178" t="s">
        <v>245</v>
      </c>
      <c r="C106" s="178"/>
      <c r="D106" s="178"/>
      <c r="E106" s="83" t="n">
        <f aca="false">+E54</f>
        <v>2510.579808</v>
      </c>
    </row>
    <row r="107" s="150" customFormat="true" ht="15.75" hidden="false" customHeight="true" outlineLevel="0" collapsed="false">
      <c r="A107" s="132" t="s">
        <v>126</v>
      </c>
      <c r="B107" s="178" t="s">
        <v>246</v>
      </c>
      <c r="C107" s="178"/>
      <c r="D107" s="178"/>
      <c r="E107" s="83" t="n">
        <f aca="false">E62</f>
        <v>338.3772682752</v>
      </c>
    </row>
    <row r="108" s="150" customFormat="true" ht="15.75" hidden="false" customHeight="true" outlineLevel="0" collapsed="false">
      <c r="A108" s="132" t="s">
        <v>148</v>
      </c>
      <c r="B108" s="178" t="s">
        <v>247</v>
      </c>
      <c r="C108" s="178"/>
      <c r="D108" s="178"/>
      <c r="E108" s="83" t="n">
        <f aca="false">E82</f>
        <v>190.020376161717</v>
      </c>
    </row>
    <row r="109" s="150" customFormat="true" ht="15.75" hidden="false" customHeight="true" outlineLevel="0" collapsed="false">
      <c r="A109" s="132" t="s">
        <v>94</v>
      </c>
      <c r="B109" s="178" t="s">
        <v>248</v>
      </c>
      <c r="C109" s="178"/>
      <c r="D109" s="178"/>
      <c r="E109" s="83" t="n">
        <f aca="false">E89</f>
        <v>36.5683333333333</v>
      </c>
    </row>
    <row r="110" s="150" customFormat="true" ht="15.75" hidden="false" customHeight="true" outlineLevel="0" collapsed="false">
      <c r="A110" s="141" t="s">
        <v>249</v>
      </c>
      <c r="B110" s="141"/>
      <c r="C110" s="141"/>
      <c r="D110" s="141"/>
      <c r="E110" s="195" t="n">
        <f aca="false">SUM(E105:E109)</f>
        <v>7035.54578577025</v>
      </c>
    </row>
    <row r="111" s="150" customFormat="true" ht="15.75" hidden="false" customHeight="true" outlineLevel="0" collapsed="false">
      <c r="A111" s="132" t="s">
        <v>153</v>
      </c>
      <c r="B111" s="178" t="s">
        <v>250</v>
      </c>
      <c r="C111" s="178"/>
      <c r="D111" s="178"/>
      <c r="E111" s="83" t="n">
        <f aca="false">+E103</f>
        <v>2440.90363996111</v>
      </c>
    </row>
    <row r="112" customFormat="false" ht="16.5" hidden="false" customHeight="true" outlineLevel="0" collapsed="false">
      <c r="A112" s="196" t="s">
        <v>251</v>
      </c>
      <c r="B112" s="196"/>
      <c r="C112" s="196"/>
      <c r="D112" s="196"/>
      <c r="E112" s="197" t="n">
        <f aca="false">+E110+E111</f>
        <v>9476.44942573136</v>
      </c>
      <c r="F112" s="150"/>
      <c r="G112" s="150"/>
      <c r="H112" s="150"/>
      <c r="I112" s="150"/>
      <c r="J112" s="150"/>
      <c r="K112" s="150"/>
      <c r="L112" s="150"/>
      <c r="M112" s="150"/>
    </row>
    <row r="113" customFormat="false" ht="15.75" hidden="false" customHeight="true" outlineLevel="0" collapsed="false">
      <c r="A113" s="201" t="s">
        <v>253</v>
      </c>
      <c r="B113" s="201"/>
      <c r="C113" s="201"/>
      <c r="D113" s="201"/>
      <c r="E113" s="201"/>
    </row>
    <row r="114" customFormat="false" ht="15.75" hidden="false" customHeight="true" outlineLevel="0" collapsed="false">
      <c r="A114" s="202" t="s">
        <v>254</v>
      </c>
      <c r="B114" s="202"/>
      <c r="C114" s="202"/>
      <c r="D114" s="202"/>
      <c r="E114" s="202"/>
    </row>
    <row r="115" customFormat="false" ht="15.75" hidden="false" customHeight="false" outlineLevel="0" collapsed="false">
      <c r="A115" s="202"/>
      <c r="B115" s="202"/>
      <c r="C115" s="202"/>
      <c r="D115" s="202"/>
      <c r="E115" s="202"/>
    </row>
    <row r="116" customFormat="false" ht="15.75" hidden="false" customHeight="false" outlineLevel="0" collapsed="false">
      <c r="A116" s="202"/>
      <c r="B116" s="202"/>
      <c r="C116" s="202"/>
      <c r="D116" s="202"/>
      <c r="E116" s="202"/>
    </row>
    <row r="117" customFormat="false" ht="15.75" hidden="false" customHeight="false" outlineLevel="0" collapsed="false">
      <c r="A117" s="202"/>
      <c r="B117" s="202"/>
      <c r="C117" s="202"/>
      <c r="D117" s="202"/>
      <c r="E117" s="202"/>
    </row>
    <row r="118" customFormat="false" ht="15.75" hidden="false" customHeight="false" outlineLevel="0" collapsed="false">
      <c r="A118" s="202"/>
      <c r="B118" s="202"/>
      <c r="C118" s="202"/>
      <c r="D118" s="202"/>
      <c r="E118" s="202"/>
    </row>
    <row r="119" customFormat="false" ht="15.75" hidden="false" customHeight="false" outlineLevel="0" collapsed="false">
      <c r="A119" s="202"/>
      <c r="B119" s="202"/>
      <c r="C119" s="202"/>
      <c r="D119" s="202"/>
      <c r="E119" s="202"/>
    </row>
  </sheetData>
  <mergeCells count="58">
    <mergeCell ref="A1:E1"/>
    <mergeCell ref="A2:E2"/>
    <mergeCell ref="A3:E3"/>
    <mergeCell ref="C4:E4"/>
    <mergeCell ref="C5:E5"/>
    <mergeCell ref="C6:E6"/>
    <mergeCell ref="C7:E7"/>
    <mergeCell ref="A8:E8"/>
    <mergeCell ref="A9:E9"/>
    <mergeCell ref="A10:E10"/>
    <mergeCell ref="A11:D11"/>
    <mergeCell ref="C12:E12"/>
    <mergeCell ref="C13:E13"/>
    <mergeCell ref="C14:E14"/>
    <mergeCell ref="C15:E15"/>
    <mergeCell ref="A16:E16"/>
    <mergeCell ref="B17:D17"/>
    <mergeCell ref="C18:D18"/>
    <mergeCell ref="C19:D19"/>
    <mergeCell ref="C20:D20"/>
    <mergeCell ref="C21:D21"/>
    <mergeCell ref="C22:D22"/>
    <mergeCell ref="C23:D23"/>
    <mergeCell ref="C24:D24"/>
    <mergeCell ref="A25:D25"/>
    <mergeCell ref="A26:E26"/>
    <mergeCell ref="A30:C30"/>
    <mergeCell ref="A31:E31"/>
    <mergeCell ref="A41:C41"/>
    <mergeCell ref="A42:E42"/>
    <mergeCell ref="A49:D49"/>
    <mergeCell ref="A50:E50"/>
    <mergeCell ref="A54:D54"/>
    <mergeCell ref="A55:E55"/>
    <mergeCell ref="A62:C62"/>
    <mergeCell ref="A63:E63"/>
    <mergeCell ref="A72:C72"/>
    <mergeCell ref="A73:E73"/>
    <mergeCell ref="A76:C76"/>
    <mergeCell ref="A77:E77"/>
    <mergeCell ref="A81:C81"/>
    <mergeCell ref="A82:D82"/>
    <mergeCell ref="A83:E83"/>
    <mergeCell ref="A89:D89"/>
    <mergeCell ref="A90:D90"/>
    <mergeCell ref="A91:E91"/>
    <mergeCell ref="A103:D103"/>
    <mergeCell ref="A104:D104"/>
    <mergeCell ref="B105:D105"/>
    <mergeCell ref="B106:D106"/>
    <mergeCell ref="B107:D107"/>
    <mergeCell ref="B108:D108"/>
    <mergeCell ref="B109:D109"/>
    <mergeCell ref="A110:D110"/>
    <mergeCell ref="B111:D111"/>
    <mergeCell ref="A112:D112"/>
    <mergeCell ref="A113:E113"/>
    <mergeCell ref="A114:E119"/>
  </mergeCells>
  <hyperlinks>
    <hyperlink ref="B38" r:id="rId1" display="SEBRAE"/>
  </hyperlinks>
  <printOptions headings="false" gridLines="false" gridLinesSet="true" horizontalCentered="true" verticalCentered="false"/>
  <pageMargins left="0.315277777777778" right="0.315277777777778" top="0.354166666666667" bottom="1.02847222222222"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16"/>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G24" activeCellId="0" sqref="G24"/>
    </sheetView>
  </sheetViews>
  <sheetFormatPr defaultColWidth="8.71484375" defaultRowHeight="15" customHeight="true" zeroHeight="false" outlineLevelRow="0" outlineLevelCol="0"/>
  <cols>
    <col collapsed="false" customWidth="true" hidden="false" outlineLevel="0" max="2" min="2" style="1" width="30.71"/>
    <col collapsed="false" customWidth="true" hidden="false" outlineLevel="0" max="8" min="3" style="1" width="15.71"/>
  </cols>
  <sheetData>
    <row r="1" customFormat="false" ht="15" hidden="false" customHeight="true" outlineLevel="0" collapsed="false">
      <c r="A1" s="203" t="s">
        <v>255</v>
      </c>
      <c r="B1" s="203"/>
      <c r="C1" s="203"/>
      <c r="D1" s="203"/>
      <c r="E1" s="203"/>
      <c r="F1" s="203"/>
      <c r="G1" s="203"/>
      <c r="H1" s="203"/>
    </row>
    <row r="2" customFormat="false" ht="30" hidden="false" customHeight="true" outlineLevel="0" collapsed="false">
      <c r="A2" s="204" t="s">
        <v>256</v>
      </c>
      <c r="B2" s="205" t="s">
        <v>257</v>
      </c>
      <c r="C2" s="205" t="s">
        <v>258</v>
      </c>
      <c r="D2" s="205" t="s">
        <v>259</v>
      </c>
      <c r="E2" s="205" t="s">
        <v>259</v>
      </c>
      <c r="F2" s="205" t="s">
        <v>260</v>
      </c>
      <c r="G2" s="205" t="s">
        <v>261</v>
      </c>
      <c r="H2" s="206" t="s">
        <v>262</v>
      </c>
    </row>
    <row r="3" customFormat="false" ht="15" hidden="false" customHeight="true" outlineLevel="0" collapsed="false">
      <c r="A3" s="207" t="n">
        <v>1</v>
      </c>
      <c r="B3" s="53" t="s">
        <v>263</v>
      </c>
      <c r="C3" s="53" t="s">
        <v>264</v>
      </c>
      <c r="D3" s="53" t="n">
        <v>2</v>
      </c>
      <c r="E3" s="53" t="n">
        <f aca="false">D3*2</f>
        <v>4</v>
      </c>
      <c r="F3" s="208" t="n">
        <v>47.6</v>
      </c>
      <c r="G3" s="209" t="n">
        <f aca="false">F3*E3</f>
        <v>190.4</v>
      </c>
      <c r="H3" s="210" t="n">
        <f aca="false">G3/12</f>
        <v>15.8666666666667</v>
      </c>
    </row>
    <row r="4" customFormat="false" ht="15" hidden="false" customHeight="true" outlineLevel="0" collapsed="false">
      <c r="A4" s="207" t="n">
        <v>2</v>
      </c>
      <c r="B4" s="211" t="s">
        <v>265</v>
      </c>
      <c r="C4" s="53" t="s">
        <v>264</v>
      </c>
      <c r="D4" s="212" t="n">
        <v>2</v>
      </c>
      <c r="E4" s="53" t="n">
        <f aca="false">D4*2</f>
        <v>4</v>
      </c>
      <c r="F4" s="213" t="n">
        <v>33</v>
      </c>
      <c r="G4" s="209" t="n">
        <f aca="false">F4*E4</f>
        <v>132</v>
      </c>
      <c r="H4" s="210" t="n">
        <f aca="false">G4/12</f>
        <v>11</v>
      </c>
    </row>
    <row r="5" customFormat="false" ht="15" hidden="false" customHeight="true" outlineLevel="0" collapsed="false">
      <c r="A5" s="207" t="n">
        <v>3</v>
      </c>
      <c r="B5" s="211" t="s">
        <v>266</v>
      </c>
      <c r="C5" s="53" t="s">
        <v>264</v>
      </c>
      <c r="D5" s="212" t="n">
        <v>1</v>
      </c>
      <c r="E5" s="53" t="n">
        <f aca="false">D5*2</f>
        <v>2</v>
      </c>
      <c r="F5" s="213" t="n">
        <v>8</v>
      </c>
      <c r="G5" s="209" t="n">
        <f aca="false">F5*E5</f>
        <v>16</v>
      </c>
      <c r="H5" s="210" t="n">
        <f aca="false">G5/12</f>
        <v>1.33333333333333</v>
      </c>
    </row>
    <row r="6" customFormat="false" ht="15" hidden="false" customHeight="true" outlineLevel="0" collapsed="false">
      <c r="A6" s="214" t="n">
        <v>4</v>
      </c>
      <c r="B6" s="215" t="s">
        <v>267</v>
      </c>
      <c r="C6" s="216" t="s">
        <v>264</v>
      </c>
      <c r="D6" s="217" t="n">
        <v>1</v>
      </c>
      <c r="E6" s="216" t="n">
        <f aca="false">D6*2</f>
        <v>2</v>
      </c>
      <c r="F6" s="218" t="n">
        <v>50.21</v>
      </c>
      <c r="G6" s="219" t="n">
        <f aca="false">F6*E6</f>
        <v>100.42</v>
      </c>
      <c r="H6" s="220" t="n">
        <f aca="false">G6/12</f>
        <v>8.36833333333333</v>
      </c>
    </row>
    <row r="7" customFormat="false" ht="15" hidden="false" customHeight="true" outlineLevel="0" collapsed="false">
      <c r="A7" s="221" t="s">
        <v>268</v>
      </c>
      <c r="B7" s="221"/>
      <c r="C7" s="221"/>
      <c r="D7" s="221"/>
      <c r="E7" s="221"/>
      <c r="F7" s="221"/>
      <c r="G7" s="221"/>
      <c r="H7" s="222" t="n">
        <f aca="false">SUM(H3:H6)</f>
        <v>36.5683333333333</v>
      </c>
    </row>
    <row r="8" customFormat="false" ht="15" hidden="false" customHeight="true" outlineLevel="0" collapsed="false">
      <c r="A8" s="223" t="s">
        <v>253</v>
      </c>
      <c r="B8" s="223"/>
      <c r="C8" s="223"/>
      <c r="D8" s="223"/>
      <c r="E8" s="223"/>
      <c r="F8" s="223"/>
      <c r="G8" s="223"/>
      <c r="H8" s="223"/>
    </row>
    <row r="9" customFormat="false" ht="15" hidden="false" customHeight="true" outlineLevel="0" collapsed="false">
      <c r="A9" s="224" t="s">
        <v>269</v>
      </c>
      <c r="B9" s="224"/>
      <c r="C9" s="224"/>
      <c r="D9" s="224"/>
      <c r="E9" s="224"/>
      <c r="F9" s="224"/>
      <c r="G9" s="224"/>
      <c r="H9" s="224"/>
    </row>
    <row r="10" customFormat="false" ht="15" hidden="false" customHeight="false" outlineLevel="0" collapsed="false">
      <c r="A10" s="224"/>
      <c r="B10" s="224"/>
      <c r="C10" s="224"/>
      <c r="D10" s="224"/>
      <c r="E10" s="224"/>
      <c r="F10" s="224"/>
      <c r="G10" s="224"/>
      <c r="H10" s="224"/>
    </row>
    <row r="11" customFormat="false" ht="15" hidden="false" customHeight="false" outlineLevel="0" collapsed="false">
      <c r="A11" s="224"/>
      <c r="B11" s="224"/>
      <c r="C11" s="224"/>
      <c r="D11" s="224"/>
      <c r="E11" s="224"/>
      <c r="F11" s="224"/>
      <c r="G11" s="224"/>
      <c r="H11" s="224"/>
    </row>
    <row r="12" customFormat="false" ht="15" hidden="false" customHeight="false" outlineLevel="0" collapsed="false">
      <c r="A12" s="224"/>
      <c r="B12" s="224"/>
      <c r="C12" s="224"/>
      <c r="D12" s="224"/>
      <c r="E12" s="224"/>
      <c r="F12" s="224"/>
      <c r="G12" s="224"/>
      <c r="H12" s="224"/>
    </row>
    <row r="13" customFormat="false" ht="15" hidden="false" customHeight="false" outlineLevel="0" collapsed="false">
      <c r="A13" s="224"/>
      <c r="B13" s="224"/>
      <c r="C13" s="224"/>
      <c r="D13" s="224"/>
      <c r="E13" s="224"/>
      <c r="F13" s="224"/>
      <c r="G13" s="224"/>
      <c r="H13" s="224"/>
    </row>
    <row r="14" customFormat="false" ht="15" hidden="false" customHeight="false" outlineLevel="0" collapsed="false">
      <c r="A14" s="224"/>
      <c r="B14" s="224"/>
      <c r="C14" s="224"/>
      <c r="D14" s="224"/>
      <c r="E14" s="224"/>
      <c r="F14" s="224"/>
      <c r="G14" s="224"/>
      <c r="H14" s="224"/>
    </row>
    <row r="15" customFormat="false" ht="15" hidden="false" customHeight="false" outlineLevel="0" collapsed="false">
      <c r="A15" s="224"/>
      <c r="B15" s="224"/>
      <c r="C15" s="224"/>
      <c r="D15" s="224"/>
      <c r="E15" s="224"/>
      <c r="F15" s="224"/>
      <c r="G15" s="224"/>
      <c r="H15" s="224"/>
    </row>
    <row r="16" customFormat="false" ht="15" hidden="false" customHeight="false" outlineLevel="0" collapsed="false">
      <c r="A16" s="224"/>
      <c r="B16" s="224"/>
      <c r="C16" s="224"/>
      <c r="D16" s="224"/>
      <c r="E16" s="224"/>
      <c r="F16" s="224"/>
      <c r="G16" s="224"/>
      <c r="H16" s="224"/>
    </row>
  </sheetData>
  <mergeCells count="4">
    <mergeCell ref="A1:H1"/>
    <mergeCell ref="A7:G7"/>
    <mergeCell ref="A8:H8"/>
    <mergeCell ref="A9:H16"/>
  </mergeCells>
  <printOptions headings="false" gridLines="false" gridLinesSet="true" horizontalCentered="true" verticalCentered="false"/>
  <pageMargins left="0.315277777777778" right="0.315277777777778" top="0.354166666666667" bottom="1.02847222222222"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15"/>
  <sheetViews>
    <sheetView showFormulas="false" showGridLines="true" showRowColHeaders="true" showZeros="true" rightToLeft="false" tabSelected="false" showOutlineSymbols="true" defaultGridColor="true" view="pageBreakPreview" topLeftCell="A4" colorId="64" zoomScale="100" zoomScaleNormal="100" zoomScalePageLayoutView="100" workbookViewId="0">
      <selection pane="topLeft" activeCell="E18" activeCellId="0" sqref="E18"/>
    </sheetView>
  </sheetViews>
  <sheetFormatPr defaultColWidth="8.71484375" defaultRowHeight="15" customHeight="true" zeroHeight="false" outlineLevelRow="0" outlineLevelCol="0"/>
  <cols>
    <col collapsed="false" customWidth="true" hidden="false" outlineLevel="0" max="1" min="1" style="1" width="9.86"/>
    <col collapsed="false" customWidth="true" hidden="false" outlineLevel="0" max="2" min="2" style="1" width="60.71"/>
    <col collapsed="false" customWidth="true" hidden="false" outlineLevel="0" max="9" min="3" style="1" width="15.71"/>
  </cols>
  <sheetData>
    <row r="1" customFormat="false" ht="15" hidden="false" customHeight="true" outlineLevel="0" collapsed="false">
      <c r="A1" s="225" t="s">
        <v>270</v>
      </c>
      <c r="B1" s="225"/>
      <c r="C1" s="225"/>
      <c r="D1" s="225"/>
      <c r="E1" s="225"/>
      <c r="F1" s="225"/>
      <c r="G1" s="225"/>
      <c r="H1" s="225"/>
      <c r="I1" s="225"/>
    </row>
    <row r="2" customFormat="false" ht="15" hidden="false" customHeight="true" outlineLevel="0" collapsed="false">
      <c r="A2" s="226" t="s">
        <v>271</v>
      </c>
      <c r="B2" s="226"/>
      <c r="C2" s="226"/>
      <c r="D2" s="226"/>
      <c r="E2" s="226"/>
      <c r="F2" s="226"/>
      <c r="G2" s="226"/>
      <c r="H2" s="226"/>
      <c r="I2" s="226"/>
    </row>
    <row r="3" customFormat="false" ht="30" hidden="false" customHeight="true" outlineLevel="0" collapsed="false">
      <c r="A3" s="227" t="s">
        <v>256</v>
      </c>
      <c r="B3" s="228" t="s">
        <v>272</v>
      </c>
      <c r="C3" s="228" t="s">
        <v>273</v>
      </c>
      <c r="D3" s="228" t="s">
        <v>274</v>
      </c>
      <c r="E3" s="229" t="s">
        <v>275</v>
      </c>
      <c r="F3" s="229" t="s">
        <v>276</v>
      </c>
      <c r="G3" s="228" t="s">
        <v>260</v>
      </c>
      <c r="H3" s="229" t="s">
        <v>261</v>
      </c>
      <c r="I3" s="230" t="s">
        <v>277</v>
      </c>
    </row>
    <row r="4" customFormat="false" ht="15.75" hidden="false" customHeight="true" outlineLevel="0" collapsed="false">
      <c r="A4" s="231" t="n">
        <v>1</v>
      </c>
      <c r="B4" s="232" t="s">
        <v>278</v>
      </c>
      <c r="C4" s="233" t="s">
        <v>279</v>
      </c>
      <c r="D4" s="233" t="s">
        <v>280</v>
      </c>
      <c r="E4" s="234" t="n">
        <v>2500</v>
      </c>
      <c r="F4" s="235" t="n">
        <f aca="false">E4*12</f>
        <v>30000</v>
      </c>
      <c r="G4" s="236" t="n">
        <f aca="false">23.75/100</f>
        <v>0.2375</v>
      </c>
      <c r="H4" s="237" t="n">
        <f aca="false">G4*F4</f>
        <v>7125</v>
      </c>
      <c r="I4" s="238" t="n">
        <f aca="false">G4*E4</f>
        <v>593.75</v>
      </c>
    </row>
    <row r="5" customFormat="false" ht="15.75" hidden="false" customHeight="true" outlineLevel="0" collapsed="false">
      <c r="A5" s="239" t="n">
        <v>2</v>
      </c>
      <c r="B5" s="240" t="s">
        <v>281</v>
      </c>
      <c r="C5" s="47" t="s">
        <v>279</v>
      </c>
      <c r="D5" s="47" t="s">
        <v>280</v>
      </c>
      <c r="E5" s="241" t="n">
        <v>2500</v>
      </c>
      <c r="F5" s="242" t="n">
        <f aca="false">E5*12</f>
        <v>30000</v>
      </c>
      <c r="G5" s="82" t="n">
        <f aca="false">37.05/100</f>
        <v>0.3705</v>
      </c>
      <c r="H5" s="160" t="n">
        <f aca="false">G5*F5</f>
        <v>11115</v>
      </c>
      <c r="I5" s="243" t="n">
        <f aca="false">G5*E5</f>
        <v>926.25</v>
      </c>
    </row>
    <row r="6" customFormat="false" ht="129.75" hidden="false" customHeight="true" outlineLevel="0" collapsed="false">
      <c r="A6" s="244" t="n">
        <v>3</v>
      </c>
      <c r="B6" s="245" t="s">
        <v>282</v>
      </c>
      <c r="C6" s="47" t="s">
        <v>279</v>
      </c>
      <c r="D6" s="47" t="s">
        <v>280</v>
      </c>
      <c r="E6" s="241" t="n">
        <v>150</v>
      </c>
      <c r="F6" s="242" t="n">
        <f aca="false">E6*12</f>
        <v>1800</v>
      </c>
      <c r="G6" s="82" t="n">
        <v>2.59</v>
      </c>
      <c r="H6" s="160" t="n">
        <f aca="false">G6*F6</f>
        <v>4662</v>
      </c>
      <c r="I6" s="243" t="n">
        <f aca="false">G6*E6</f>
        <v>388.5</v>
      </c>
    </row>
    <row r="7" customFormat="false" ht="15.75" hidden="false" customHeight="true" outlineLevel="0" collapsed="false">
      <c r="A7" s="244" t="n">
        <v>4</v>
      </c>
      <c r="B7" s="245" t="s">
        <v>283</v>
      </c>
      <c r="C7" s="47" t="s">
        <v>279</v>
      </c>
      <c r="D7" s="47" t="s">
        <v>284</v>
      </c>
      <c r="E7" s="241" t="n">
        <v>15</v>
      </c>
      <c r="F7" s="242" t="n">
        <f aca="false">E7*12</f>
        <v>180</v>
      </c>
      <c r="G7" s="82" t="n">
        <v>3.53</v>
      </c>
      <c r="H7" s="160" t="n">
        <f aca="false">G7*F7</f>
        <v>635.4</v>
      </c>
      <c r="I7" s="243" t="n">
        <f aca="false">G7*E7</f>
        <v>52.95</v>
      </c>
    </row>
    <row r="8" customFormat="false" ht="15.75" hidden="false" customHeight="true" outlineLevel="0" collapsed="false">
      <c r="A8" s="244" t="n">
        <v>5</v>
      </c>
      <c r="B8" s="246" t="s">
        <v>285</v>
      </c>
      <c r="C8" s="47" t="s">
        <v>279</v>
      </c>
      <c r="D8" s="47" t="s">
        <v>284</v>
      </c>
      <c r="E8" s="241" t="n">
        <v>10</v>
      </c>
      <c r="F8" s="242" t="n">
        <f aca="false">E8*12</f>
        <v>120</v>
      </c>
      <c r="G8" s="247" t="n">
        <v>6.2</v>
      </c>
      <c r="H8" s="160" t="n">
        <f aca="false">G8*F8</f>
        <v>744</v>
      </c>
      <c r="I8" s="243" t="n">
        <f aca="false">G8*E8</f>
        <v>62</v>
      </c>
    </row>
    <row r="9" customFormat="false" ht="15.75" hidden="false" customHeight="true" outlineLevel="0" collapsed="false">
      <c r="A9" s="248" t="n">
        <v>6</v>
      </c>
      <c r="B9" s="249" t="s">
        <v>286</v>
      </c>
      <c r="C9" s="70" t="s">
        <v>279</v>
      </c>
      <c r="D9" s="70" t="s">
        <v>284</v>
      </c>
      <c r="E9" s="250" t="n">
        <v>15</v>
      </c>
      <c r="F9" s="251" t="n">
        <f aca="false">E9*12</f>
        <v>180</v>
      </c>
      <c r="G9" s="86" t="n">
        <f aca="false">15/5</f>
        <v>3</v>
      </c>
      <c r="H9" s="252" t="n">
        <f aca="false">G9*F9</f>
        <v>540</v>
      </c>
      <c r="I9" s="253" t="n">
        <f aca="false">G9*E9</f>
        <v>45</v>
      </c>
    </row>
    <row r="10" customFormat="false" ht="15" hidden="false" customHeight="true" outlineLevel="0" collapsed="false">
      <c r="A10" s="254"/>
      <c r="B10" s="254"/>
      <c r="C10" s="254"/>
      <c r="D10" s="254"/>
      <c r="E10" s="254"/>
      <c r="F10" s="254"/>
      <c r="G10" s="254"/>
      <c r="H10" s="255" t="n">
        <f aca="false">SUM(H4:H9)</f>
        <v>24821.4</v>
      </c>
      <c r="I10" s="256" t="n">
        <f aca="false">SUM(I4:I9)</f>
        <v>2068.45</v>
      </c>
    </row>
    <row r="11" customFormat="false" ht="15" hidden="false" customHeight="true" outlineLevel="0" collapsed="false">
      <c r="A11" s="257" t="s">
        <v>287</v>
      </c>
      <c r="B11" s="257"/>
      <c r="C11" s="257"/>
      <c r="D11" s="257"/>
      <c r="E11" s="257"/>
      <c r="F11" s="257"/>
      <c r="G11" s="257"/>
      <c r="H11" s="257"/>
      <c r="I11" s="59" t="n">
        <f aca="false">I10/('PLANILHA '!F18+'PLANILHA '!F19)</f>
        <v>517.1125</v>
      </c>
    </row>
    <row r="12" customFormat="false" ht="15" hidden="false" customHeight="false" outlineLevel="0" collapsed="false">
      <c r="A12" s="258" t="s">
        <v>288</v>
      </c>
      <c r="B12" s="258"/>
      <c r="C12" s="258"/>
      <c r="D12" s="258"/>
      <c r="E12" s="258"/>
      <c r="F12" s="258"/>
      <c r="G12" s="258"/>
      <c r="H12" s="258"/>
      <c r="I12" s="258"/>
    </row>
    <row r="13" customFormat="false" ht="30" hidden="false" customHeight="true" outlineLevel="0" collapsed="false">
      <c r="A13" s="259" t="s">
        <v>289</v>
      </c>
      <c r="B13" s="259"/>
      <c r="C13" s="259"/>
      <c r="D13" s="259"/>
      <c r="E13" s="259"/>
      <c r="F13" s="259"/>
      <c r="G13" s="259"/>
      <c r="H13" s="259"/>
      <c r="I13" s="259"/>
    </row>
    <row r="14" customFormat="false" ht="30" hidden="false" customHeight="true" outlineLevel="0" collapsed="false">
      <c r="A14" s="260" t="s">
        <v>290</v>
      </c>
      <c r="B14" s="260"/>
      <c r="C14" s="260"/>
      <c r="D14" s="260"/>
      <c r="E14" s="260"/>
      <c r="F14" s="260"/>
      <c r="G14" s="260"/>
      <c r="H14" s="260"/>
      <c r="I14" s="260"/>
    </row>
    <row r="15" customFormat="false" ht="30" hidden="false" customHeight="true" outlineLevel="0" collapsed="false">
      <c r="A15" s="261" t="s">
        <v>291</v>
      </c>
      <c r="B15" s="261"/>
      <c r="C15" s="261"/>
      <c r="D15" s="261"/>
      <c r="E15" s="261"/>
      <c r="F15" s="261"/>
      <c r="G15" s="261"/>
      <c r="H15" s="261"/>
      <c r="I15" s="261"/>
    </row>
  </sheetData>
  <mergeCells count="8">
    <mergeCell ref="A1:I1"/>
    <mergeCell ref="A2:I2"/>
    <mergeCell ref="A10:G10"/>
    <mergeCell ref="A11:H11"/>
    <mergeCell ref="A12:I12"/>
    <mergeCell ref="A13:I13"/>
    <mergeCell ref="A14:I14"/>
    <mergeCell ref="A15:I15"/>
  </mergeCells>
  <printOptions headings="false" gridLines="false" gridLinesSet="true" horizontalCentered="true" verticalCentered="false"/>
  <pageMargins left="0.315277777777778" right="0.315277777777778" top="0.354166666666667" bottom="1.02847222222222"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18"/>
  <sheetViews>
    <sheetView showFormulas="false" showGridLines="true" showRowColHeaders="true" showZeros="true" rightToLeft="false" tabSelected="false" showOutlineSymbols="true" defaultGridColor="true" view="pageBreakPreview" topLeftCell="A4" colorId="64" zoomScale="100" zoomScaleNormal="100" zoomScalePageLayoutView="100" workbookViewId="0">
      <selection pane="topLeft" activeCell="A14" activeCellId="0" sqref="A14"/>
    </sheetView>
  </sheetViews>
  <sheetFormatPr defaultColWidth="8.71484375" defaultRowHeight="15" customHeight="true" zeroHeight="false" outlineLevelRow="0" outlineLevelCol="0"/>
  <cols>
    <col collapsed="false" customWidth="true" hidden="false" outlineLevel="0" max="1" min="1" style="1" width="9.86"/>
    <col collapsed="false" customWidth="true" hidden="false" outlineLevel="0" max="2" min="2" style="1" width="100.71"/>
    <col collapsed="false" customWidth="true" hidden="false" outlineLevel="0" max="8" min="3" style="1" width="15.71"/>
  </cols>
  <sheetData>
    <row r="1" customFormat="false" ht="15" hidden="false" customHeight="false" outlineLevel="0" collapsed="false">
      <c r="A1" s="79" t="s">
        <v>292</v>
      </c>
      <c r="B1" s="79"/>
      <c r="C1" s="79"/>
      <c r="D1" s="79"/>
      <c r="E1" s="79"/>
      <c r="F1" s="79"/>
      <c r="G1" s="79"/>
      <c r="H1" s="79"/>
    </row>
    <row r="2" customFormat="false" ht="15" hidden="false" customHeight="true" outlineLevel="0" collapsed="false">
      <c r="A2" s="262" t="s">
        <v>256</v>
      </c>
      <c r="B2" s="263" t="s">
        <v>272</v>
      </c>
      <c r="C2" s="263" t="s">
        <v>274</v>
      </c>
      <c r="D2" s="263" t="s">
        <v>259</v>
      </c>
      <c r="E2" s="205" t="s">
        <v>293</v>
      </c>
      <c r="F2" s="263" t="s">
        <v>260</v>
      </c>
      <c r="G2" s="205" t="s">
        <v>261</v>
      </c>
      <c r="H2" s="206" t="s">
        <v>277</v>
      </c>
    </row>
    <row r="3" customFormat="false" ht="120" hidden="false" customHeight="true" outlineLevel="0" collapsed="false">
      <c r="A3" s="264" t="n">
        <v>1</v>
      </c>
      <c r="B3" s="246" t="s">
        <v>294</v>
      </c>
      <c r="C3" s="47" t="s">
        <v>295</v>
      </c>
      <c r="D3" s="265" t="n">
        <v>36</v>
      </c>
      <c r="E3" s="53" t="n">
        <v>24</v>
      </c>
      <c r="F3" s="266" t="n">
        <v>50</v>
      </c>
      <c r="G3" s="267" t="n">
        <f aca="false">F3*D3</f>
        <v>1800</v>
      </c>
      <c r="H3" s="268" t="n">
        <f aca="false">G3/E3</f>
        <v>75</v>
      </c>
    </row>
    <row r="4" customFormat="false" ht="120" hidden="false" customHeight="true" outlineLevel="0" collapsed="false">
      <c r="A4" s="264" t="n">
        <v>2</v>
      </c>
      <c r="B4" s="246" t="s">
        <v>296</v>
      </c>
      <c r="C4" s="47" t="s">
        <v>295</v>
      </c>
      <c r="D4" s="269" t="n">
        <v>2</v>
      </c>
      <c r="E4" s="53" t="n">
        <v>24</v>
      </c>
      <c r="F4" s="266" t="n">
        <v>268.97</v>
      </c>
      <c r="G4" s="267" t="n">
        <f aca="false">F4*D4</f>
        <v>537.94</v>
      </c>
      <c r="H4" s="268" t="n">
        <f aca="false">G4/E4</f>
        <v>22.4141666666667</v>
      </c>
    </row>
    <row r="5" customFormat="false" ht="60" hidden="false" customHeight="true" outlineLevel="0" collapsed="false">
      <c r="A5" s="270" t="n">
        <v>3</v>
      </c>
      <c r="B5" s="271" t="s">
        <v>297</v>
      </c>
      <c r="C5" s="53" t="s">
        <v>295</v>
      </c>
      <c r="D5" s="272" t="n">
        <v>2</v>
      </c>
      <c r="E5" s="272" t="n">
        <v>24</v>
      </c>
      <c r="F5" s="266" t="n">
        <v>499.9</v>
      </c>
      <c r="G5" s="267" t="n">
        <f aca="false">F5*D5</f>
        <v>999.8</v>
      </c>
      <c r="H5" s="268" t="n">
        <f aca="false">G5/E5</f>
        <v>41.6583333333333</v>
      </c>
    </row>
    <row r="6" customFormat="false" ht="90" hidden="false" customHeight="true" outlineLevel="0" collapsed="false">
      <c r="A6" s="270" t="n">
        <v>4</v>
      </c>
      <c r="B6" s="271" t="s">
        <v>298</v>
      </c>
      <c r="C6" s="53" t="s">
        <v>295</v>
      </c>
      <c r="D6" s="272" t="n">
        <v>2</v>
      </c>
      <c r="E6" s="272" t="n">
        <v>24</v>
      </c>
      <c r="F6" s="266" t="n">
        <v>1523.9</v>
      </c>
      <c r="G6" s="267" t="n">
        <f aca="false">F6*D6</f>
        <v>3047.8</v>
      </c>
      <c r="H6" s="268" t="n">
        <f aca="false">G6/E6</f>
        <v>126.991666666667</v>
      </c>
    </row>
    <row r="7" customFormat="false" ht="15.75" hidden="false" customHeight="true" outlineLevel="0" collapsed="false">
      <c r="A7" s="273" t="n">
        <v>5</v>
      </c>
      <c r="B7" s="249" t="s">
        <v>299</v>
      </c>
      <c r="C7" s="70" t="s">
        <v>295</v>
      </c>
      <c r="D7" s="274" t="n">
        <v>1</v>
      </c>
      <c r="E7" s="46" t="n">
        <v>36</v>
      </c>
      <c r="F7" s="275" t="n">
        <v>948.54</v>
      </c>
      <c r="G7" s="276" t="n">
        <f aca="false">F7*D7</f>
        <v>948.54</v>
      </c>
      <c r="H7" s="277" t="n">
        <f aca="false">G7/E7</f>
        <v>26.3483333333333</v>
      </c>
    </row>
    <row r="8" customFormat="false" ht="15.75" hidden="false" customHeight="true" outlineLevel="0" collapsed="false">
      <c r="A8" s="278" t="s">
        <v>300</v>
      </c>
      <c r="B8" s="278"/>
      <c r="C8" s="278"/>
      <c r="D8" s="278"/>
      <c r="E8" s="278"/>
      <c r="F8" s="278"/>
      <c r="G8" s="278"/>
      <c r="H8" s="278"/>
    </row>
    <row r="9" customFormat="false" ht="30" hidden="false" customHeight="true" outlineLevel="0" collapsed="false">
      <c r="A9" s="227" t="s">
        <v>256</v>
      </c>
      <c r="B9" s="228" t="s">
        <v>272</v>
      </c>
      <c r="C9" s="228" t="s">
        <v>274</v>
      </c>
      <c r="D9" s="228" t="s">
        <v>259</v>
      </c>
      <c r="E9" s="229" t="s">
        <v>293</v>
      </c>
      <c r="F9" s="228" t="s">
        <v>260</v>
      </c>
      <c r="G9" s="229" t="s">
        <v>261</v>
      </c>
      <c r="H9" s="230" t="s">
        <v>277</v>
      </c>
    </row>
    <row r="10" customFormat="false" ht="15.75" hidden="false" customHeight="true" outlineLevel="0" collapsed="false">
      <c r="A10" s="279" t="n">
        <v>1</v>
      </c>
      <c r="B10" s="280" t="s">
        <v>301</v>
      </c>
      <c r="C10" s="46" t="s">
        <v>302</v>
      </c>
      <c r="D10" s="281" t="n">
        <f aca="false">1</f>
        <v>1</v>
      </c>
      <c r="E10" s="46" t="n">
        <v>60</v>
      </c>
      <c r="F10" s="275" t="n">
        <f aca="false">289990/3</f>
        <v>96663.3333333333</v>
      </c>
      <c r="G10" s="282" t="n">
        <f aca="false">F10*D10</f>
        <v>96663.3333333333</v>
      </c>
      <c r="H10" s="283" t="n">
        <f aca="false">G10/E10</f>
        <v>1611.05555555556</v>
      </c>
    </row>
    <row r="11" customFormat="false" ht="15" hidden="false" customHeight="false" outlineLevel="0" collapsed="false">
      <c r="A11" s="284"/>
      <c r="B11" s="284"/>
      <c r="C11" s="284"/>
      <c r="D11" s="284"/>
      <c r="E11" s="284"/>
      <c r="F11" s="284"/>
      <c r="G11" s="285" t="n">
        <f aca="false">SUM(G3:G10)</f>
        <v>103997.413333333</v>
      </c>
      <c r="H11" s="286" t="n">
        <f aca="false">SUM(H3:H10)</f>
        <v>1903.46805555556</v>
      </c>
    </row>
    <row r="12" customFormat="false" ht="15" hidden="false" customHeight="false" outlineLevel="0" collapsed="false">
      <c r="A12" s="89" t="s">
        <v>287</v>
      </c>
      <c r="B12" s="89"/>
      <c r="C12" s="89"/>
      <c r="D12" s="89"/>
      <c r="E12" s="89"/>
      <c r="F12" s="89"/>
      <c r="G12" s="89"/>
      <c r="H12" s="59" t="n">
        <f aca="false">H11/('PLANILHA '!F18+'PLANILHA '!F19)</f>
        <v>475.867013888889</v>
      </c>
    </row>
    <row r="13" customFormat="false" ht="15" hidden="false" customHeight="false" outlineLevel="0" collapsed="false">
      <c r="A13" s="287" t="s">
        <v>288</v>
      </c>
      <c r="B13" s="287"/>
      <c r="C13" s="287"/>
      <c r="D13" s="287"/>
      <c r="E13" s="287"/>
      <c r="F13" s="287"/>
      <c r="G13" s="287"/>
      <c r="H13" s="287"/>
    </row>
    <row r="14" customFormat="false" ht="15" hidden="false" customHeight="true" outlineLevel="0" collapsed="false">
      <c r="A14" s="288" t="s">
        <v>303</v>
      </c>
      <c r="B14" s="288"/>
      <c r="C14" s="288"/>
      <c r="D14" s="288"/>
      <c r="E14" s="288"/>
      <c r="F14" s="288"/>
      <c r="G14" s="288"/>
      <c r="H14" s="288"/>
    </row>
    <row r="15" customFormat="false" ht="15" hidden="false" customHeight="false" outlineLevel="0" collapsed="false">
      <c r="A15" s="288"/>
      <c r="B15" s="288"/>
      <c r="C15" s="288"/>
      <c r="D15" s="288"/>
      <c r="E15" s="288"/>
      <c r="F15" s="288"/>
      <c r="G15" s="288"/>
      <c r="H15" s="288"/>
    </row>
    <row r="16" customFormat="false" ht="15" hidden="false" customHeight="false" outlineLevel="0" collapsed="false">
      <c r="A16" s="288"/>
      <c r="B16" s="288"/>
      <c r="C16" s="288"/>
      <c r="D16" s="288"/>
      <c r="E16" s="288"/>
      <c r="F16" s="288"/>
      <c r="G16" s="288"/>
      <c r="H16" s="288"/>
    </row>
    <row r="17" customFormat="false" ht="15" hidden="false" customHeight="false" outlineLevel="0" collapsed="false">
      <c r="A17" s="288"/>
      <c r="B17" s="288"/>
      <c r="C17" s="288"/>
      <c r="D17" s="288"/>
      <c r="E17" s="288"/>
      <c r="F17" s="288"/>
      <c r="G17" s="288"/>
      <c r="H17" s="288"/>
    </row>
    <row r="18" customFormat="false" ht="15" hidden="false" customHeight="false" outlineLevel="0" collapsed="false">
      <c r="A18" s="288"/>
      <c r="B18" s="288"/>
      <c r="C18" s="288"/>
      <c r="D18" s="288"/>
      <c r="E18" s="288"/>
      <c r="F18" s="288"/>
      <c r="G18" s="288"/>
      <c r="H18" s="288"/>
    </row>
  </sheetData>
  <mergeCells count="6">
    <mergeCell ref="A1:H1"/>
    <mergeCell ref="A8:H8"/>
    <mergeCell ref="A11:F11"/>
    <mergeCell ref="A12:G12"/>
    <mergeCell ref="A13:H13"/>
    <mergeCell ref="A14:H18"/>
  </mergeCells>
  <printOptions headings="false" gridLines="false" gridLinesSet="true" horizontalCentered="true" verticalCentered="false"/>
  <pageMargins left="0.315277777777778" right="0.315277777777778" top="0.354166666666667" bottom="1.02847222222222"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43</TotalTime>
  <Application>LibreOffice/25.2.7.2$Windows_X86_64 LibreOffice_project/5cbfd1ab6520636bb5f7b99185aa69bd7456825d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2014-04-11T01:53:38Z</dcterms:created>
  <dc:creator>USUARIO</dc:creator>
  <dc:description/>
  <dc:language>pt-BR</dc:language>
  <cp:lastModifiedBy/>
  <cp:lastPrinted>2025-05-05T14:12:01Z</cp:lastPrinted>
  <dcterms:modified xsi:type="dcterms:W3CDTF">2026-03-04T13:29:51Z</dcterms:modified>
  <cp:revision>9</cp:revision>
  <dc:subject/>
  <dc:title/>
</cp:coreProperties>
</file>

<file path=docProps/custom.xml><?xml version="1.0" encoding="utf-8"?>
<Properties xmlns="http://schemas.openxmlformats.org/officeDocument/2006/custom-properties" xmlns:vt="http://schemas.openxmlformats.org/officeDocument/2006/docPropsVTypes"/>
</file>