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228"/>
  <workbookPr/>
  <mc:AlternateContent xmlns:mc="http://schemas.openxmlformats.org/markup-compatibility/2006">
    <mc:Choice Requires="x15">
      <x15ac:absPath xmlns:x15ac="http://schemas.microsoft.com/office/spreadsheetml/2010/11/ac" url="C:\Users\03087038202\Downloads\"/>
    </mc:Choice>
  </mc:AlternateContent>
  <xr:revisionPtr revIDLastSave="0" documentId="8_{7F096EEE-57E0-4784-B16D-DC8D4797067C}" xr6:coauthVersionLast="47" xr6:coauthVersionMax="47" xr10:uidLastSave="{00000000-0000-0000-0000-000000000000}"/>
  <bookViews>
    <workbookView xWindow="-120" yWindow="-120" windowWidth="25440" windowHeight="15390" xr2:uid="{A4837219-D4C2-42B6-8F06-3D8B1F769CB5}"/>
  </bookViews>
  <sheets>
    <sheet name="Planilha1" sheetId="1" r:id="rId1"/>
  </sheets>
  <definedNames>
    <definedName name="Excel_BuiltIn_Print_Area_1_1">#REF!</definedName>
    <definedName name="Excel_BuiltIn_Print_Area_2_1">"$#REF!.$A$1:$D$148"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83" i="1" l="1"/>
  <c r="I79" i="1"/>
  <c r="I77" i="1"/>
  <c r="I111" i="1" l="1"/>
  <c r="I112" i="1"/>
  <c r="I114" i="1" s="1"/>
  <c r="I110" i="1"/>
  <c r="H83" i="1"/>
  <c r="H81" i="1"/>
  <c r="H79" i="1"/>
  <c r="H77" i="1"/>
  <c r="I45" i="1"/>
  <c r="I32" i="1"/>
  <c r="I121" i="1"/>
  <c r="B161" i="1" l="1"/>
  <c r="H133" i="1"/>
  <c r="H139" i="1" s="1"/>
  <c r="H134" i="1"/>
  <c r="I60" i="1"/>
  <c r="I123" i="1"/>
  <c r="I153" i="1" s="1"/>
  <c r="I27" i="1"/>
  <c r="I26" i="1"/>
  <c r="I152" i="1" l="1"/>
  <c r="I107" i="1"/>
  <c r="I99" i="1"/>
  <c r="I97" i="1"/>
  <c r="I95" i="1"/>
  <c r="I93" i="1"/>
  <c r="H45" i="1"/>
  <c r="H55" i="1" s="1"/>
  <c r="H41" i="1" s="1"/>
  <c r="I41" i="1" s="1"/>
  <c r="H36" i="1"/>
  <c r="I53" i="1" l="1"/>
  <c r="I67" i="1"/>
  <c r="I47" i="1"/>
  <c r="I46" i="1"/>
  <c r="I54" i="1"/>
  <c r="I149" i="1"/>
  <c r="I52" i="1"/>
  <c r="I85" i="1"/>
  <c r="I51" i="1"/>
  <c r="I38" i="1"/>
  <c r="I81" i="1"/>
  <c r="I50" i="1"/>
  <c r="I36" i="1"/>
  <c r="I49" i="1"/>
  <c r="I40" i="1" l="1"/>
  <c r="I42" i="1" s="1"/>
  <c r="I55" i="1"/>
  <c r="H87" i="1"/>
  <c r="I71" i="1" l="1"/>
  <c r="I87" i="1"/>
  <c r="I151" i="1" s="1"/>
  <c r="I70" i="1"/>
  <c r="I73" i="1" l="1"/>
  <c r="I103" i="1" s="1"/>
  <c r="G127" i="1" l="1"/>
  <c r="I127" i="1" s="1"/>
  <c r="I142" i="1" s="1"/>
  <c r="I150" i="1"/>
  <c r="I154" i="1" s="1"/>
  <c r="G129" i="1" l="1"/>
  <c r="I129" i="1" s="1"/>
  <c r="I143" i="1" s="1"/>
  <c r="I131" i="1" l="1"/>
  <c r="I132" i="1" s="1"/>
  <c r="I133" i="1" l="1"/>
  <c r="I134" i="1"/>
  <c r="I138" i="1"/>
  <c r="I136" i="1"/>
  <c r="I137" i="1"/>
  <c r="I135" i="1"/>
  <c r="I139" i="1" l="1"/>
  <c r="I144" i="1" s="1"/>
  <c r="I145" i="1" s="1"/>
  <c r="I155" i="1" s="1"/>
  <c r="I157" i="1" s="1"/>
  <c r="I162" i="1" s="1"/>
  <c r="I159" i="1" l="1"/>
  <c r="I161" i="1" s="1"/>
  <c r="G165" i="1" s="1"/>
  <c r="G164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Igor Italvino Bruschi</author>
  </authors>
  <commentList>
    <comment ref="H91" authorId="0" shapeId="0" xr:uid="{7C1FB595-7C03-49AB-9770-D5AAD6937578}">
      <text>
        <r>
          <rPr>
            <b/>
            <sz val="9"/>
            <color indexed="81"/>
            <rFont val="Segoe UI"/>
            <family val="2"/>
          </rPr>
          <t>11,11% das Férias (8,33%) e Adicional de Férias (TR x 2,78%) / 12</t>
        </r>
      </text>
    </comment>
    <comment ref="G93" authorId="0" shapeId="0" xr:uid="{2258CE69-CC65-4900-A835-18AECD99BA80}">
      <text>
        <r>
          <rPr>
            <b/>
            <sz val="9"/>
            <color indexed="81"/>
            <rFont val="Segoe UI"/>
            <family val="2"/>
          </rPr>
          <t xml:space="preserve">pode variar </t>
        </r>
      </text>
    </comment>
    <comment ref="G97" authorId="0" shapeId="0" xr:uid="{FE4E35D5-F339-48AA-B779-80AAB937B4AC}">
      <text>
        <r>
          <rPr>
            <b/>
            <sz val="9"/>
            <color indexed="81"/>
            <rFont val="Segoe UI"/>
            <family val="2"/>
          </rPr>
          <t>Acórdão 1.753/2008 - "55. É referente aos 15 primeiros dias em que o empregado não pode exercer suas atividades devido a algum acidente no trabalho e a Contratada deve remunerá-lo. Após esse período, a Previdência Social assume esse ônus. O MP informou que considera que cada empregado falta 0,91 dias por ano em decorrência do fato."</t>
        </r>
      </text>
    </comment>
  </commentList>
</comments>
</file>

<file path=xl/sharedStrings.xml><?xml version="1.0" encoding="utf-8"?>
<sst xmlns="http://schemas.openxmlformats.org/spreadsheetml/2006/main" count="257" uniqueCount="173">
  <si>
    <t>PLANILHA DE CUSTOS E FORMAÇÃO DE PREÇOS</t>
  </si>
  <si>
    <t>Nº PROCESSO</t>
  </si>
  <si>
    <t xml:space="preserve">LICITAÇÃO Nº </t>
  </si>
  <si>
    <t>CNPJ</t>
  </si>
  <si>
    <t>NOME DA EMPRESA</t>
  </si>
  <si>
    <t>Discriminação dos Serviços (dados referentes à contratação)</t>
  </si>
  <si>
    <t>A</t>
  </si>
  <si>
    <t>Data da Apresentação da Proposta (dia/mês/ano)</t>
  </si>
  <si>
    <t>B</t>
  </si>
  <si>
    <t>Município/UF</t>
  </si>
  <si>
    <t>C</t>
  </si>
  <si>
    <t>Ano acordo, convenção ou Sentença Normativa em Dissídio Coletivo</t>
  </si>
  <si>
    <t>D</t>
  </si>
  <si>
    <t>Número de Meses de Execução do Contrato</t>
  </si>
  <si>
    <t>E</t>
  </si>
  <si>
    <t>Numero de registro da convenção coletiva de trabalho</t>
  </si>
  <si>
    <t>F</t>
  </si>
  <si>
    <t xml:space="preserve">Regime Tributário da Empresa:      </t>
  </si>
  <si>
    <t>LUCRO PRESUMIDO</t>
  </si>
  <si>
    <t>Mão-de-Obra vinculada à execução contratual</t>
  </si>
  <si>
    <t>Dados complementares para composição dos custos referentes à mão-de-obra.</t>
  </si>
  <si>
    <t>Tipo de Serviço (mesmo serviço com características distintas)</t>
  </si>
  <si>
    <t>Categoria Profissional (vinculada à execução contratual)</t>
  </si>
  <si>
    <t>CBO:</t>
  </si>
  <si>
    <t>Data Base da Categoria (dia/mês/ano)</t>
  </si>
  <si>
    <t>MÓDULO 1: COMPOSIÇÃO DA REMUNERAÇÃO</t>
  </si>
  <si>
    <t>Composição da Remuneração</t>
  </si>
  <si>
    <t>Valor (R$)</t>
  </si>
  <si>
    <t>Salário Base</t>
  </si>
  <si>
    <t>Adicional de Periculosidade</t>
  </si>
  <si>
    <t>Adicional de Insalubridade</t>
  </si>
  <si>
    <t>Adicional Noturno</t>
  </si>
  <si>
    <t>Hora Noturna Adicional</t>
  </si>
  <si>
    <t>Adicional de Hora Extra no feriado trabalhado</t>
  </si>
  <si>
    <t>G</t>
  </si>
  <si>
    <t>Outros (especificar)</t>
  </si>
  <si>
    <t>TOTAL DO MÓDULO 1</t>
  </si>
  <si>
    <t>MÓDULO 2: ENCARGOS E BENEFÍCIOS ANUAIS, MENSAIS E DIÁRIOS</t>
  </si>
  <si>
    <t>2.1</t>
  </si>
  <si>
    <t xml:space="preserve">   Submódulo 2.1 - 13º (décimo terceiro) Salário, Férias e Adicional de Férias</t>
  </si>
  <si>
    <t>%</t>
  </si>
  <si>
    <t xml:space="preserve"> =(Remuneração / 12 meses)</t>
  </si>
  <si>
    <t xml:space="preserve"> =(Subtotal * 8,00%)</t>
  </si>
  <si>
    <t>Subtotal</t>
  </si>
  <si>
    <t>Incidência do Submódulo 2.2</t>
  </si>
  <si>
    <t>Total</t>
  </si>
  <si>
    <t>2.2</t>
  </si>
  <si>
    <t>Submódulo 2.2 - Encargos Previdenciários (GPS), FGTS e Outras Contribuições</t>
  </si>
  <si>
    <t>RAT</t>
  </si>
  <si>
    <t>FAP</t>
  </si>
  <si>
    <t>H</t>
  </si>
  <si>
    <t>I</t>
  </si>
  <si>
    <t>Outras Contribuições (especificar)</t>
  </si>
  <si>
    <t>2.3</t>
  </si>
  <si>
    <t>Submódulo 2.3 - Benefícios Mensais e Diários</t>
  </si>
  <si>
    <t>Transporte:</t>
  </si>
  <si>
    <t>Nº Vales</t>
  </si>
  <si>
    <t>Valor do Vale</t>
  </si>
  <si>
    <t>Nº dias úteis</t>
  </si>
  <si>
    <t>Desc. Empregado</t>
  </si>
  <si>
    <t xml:space="preserve"> = (Vlr Vale Transporte * Nº passagem dia * Nº dias úteis) - (Rem. * 6%)</t>
  </si>
  <si>
    <t>Auxílio Alimentação (Vales, cestas básicas, etc) :</t>
  </si>
  <si>
    <t xml:space="preserve"> = (Valor Vale Alimentação * Nº dias úteis)</t>
  </si>
  <si>
    <t>Assistência Médica e Familiar/Odontológica</t>
  </si>
  <si>
    <t>Auxílio Creche</t>
  </si>
  <si>
    <t>Seguro de vida, invalidez e funeral</t>
  </si>
  <si>
    <t>Auxílio cesta básica</t>
  </si>
  <si>
    <t>MÓDULO 2: RESUMO</t>
  </si>
  <si>
    <t>13º (décimo terceiro) Salário , Férias e Adicional de Férias</t>
  </si>
  <si>
    <t>GPS, FGTS e outras contribuições</t>
  </si>
  <si>
    <t>Benefícios Mensais e Diários</t>
  </si>
  <si>
    <t>TOTAL DO MÓDULO 2</t>
  </si>
  <si>
    <t>MÓDULO 3: PROVISÃO PARA RESCISÃO</t>
  </si>
  <si>
    <t>3.1</t>
  </si>
  <si>
    <t>Provisão para Rescisão</t>
  </si>
  <si>
    <t xml:space="preserve"> =(((Rem/12) * percentual de dispensa sem justa causa com avso-prévio indenizado</t>
  </si>
  <si>
    <t xml:space="preserve"> = (API * 8% FGTS)</t>
  </si>
  <si>
    <t xml:space="preserve"> = (((Rem / 30 dias) * 7 dias) / 12 meses)</t>
  </si>
  <si>
    <t xml:space="preserve"> = (APT * percentual do submódulo 2.2)</t>
  </si>
  <si>
    <t xml:space="preserve"> = (Remuneração *4%)</t>
  </si>
  <si>
    <t>TOTAL DO MÓDULO 3</t>
  </si>
  <si>
    <t>MÓDULO 4: CUSTO DE REPOSIÇÃO DO PROFISSIONAL AUSENTE</t>
  </si>
  <si>
    <t>4.1</t>
  </si>
  <si>
    <t>Submódulo 4.1 - Ausências Legais</t>
  </si>
  <si>
    <t>Férias e Terço Constitucional de Férias</t>
  </si>
  <si>
    <t>= (Férias e Adicional de Férias / 12)</t>
  </si>
  <si>
    <t>Ausências Legais</t>
  </si>
  <si>
    <t>= ((Rem / 30 dias) / 12 meses</t>
  </si>
  <si>
    <t>Licença Paternidade</t>
  </si>
  <si>
    <t>Licenças/ano:</t>
  </si>
  <si>
    <t>= (((Rem / 30 dias) / 12 meses) * média de licenças ano * percentual de incidência</t>
  </si>
  <si>
    <t>Incidência:</t>
  </si>
  <si>
    <t>Ausência por Acidente de Trabalho</t>
  </si>
  <si>
    <t>= (((Rem / 30 dias) * média de ausências por ano) / 12 meses) * % de incidência</t>
  </si>
  <si>
    <t>Afastamento Maternidade</t>
  </si>
  <si>
    <t>especificar</t>
  </si>
  <si>
    <t>4.2</t>
  </si>
  <si>
    <t>Submódulo 4.2 - Intrajornada</t>
  </si>
  <si>
    <t>MÓDULO 4: RESUMO</t>
  </si>
  <si>
    <t>Substituto nas Ausências Legais</t>
  </si>
  <si>
    <t>Substituto na Intrajornada</t>
  </si>
  <si>
    <t>Subtotal do Módulo 4</t>
  </si>
  <si>
    <t xml:space="preserve">Incidência do submódulo 2.2 </t>
  </si>
  <si>
    <t>TOTAL DO MÓDULO 4</t>
  </si>
  <si>
    <t>MÓDULO 5: INSUMOS DIVERSOS</t>
  </si>
  <si>
    <t>Insumos Diversos (valores mensais por empregado)</t>
  </si>
  <si>
    <t>TOTAL DO MÓDULO 5</t>
  </si>
  <si>
    <t>MÓDULO 6: CUSTOS INDIRETOS, TRIBUTOS E LUCRO</t>
  </si>
  <si>
    <t>Custos Indiretos, Tributos e Lucro</t>
  </si>
  <si>
    <t xml:space="preserve">Base </t>
  </si>
  <si>
    <t>Custos Indiretos</t>
  </si>
  <si>
    <t>Base de cálculo = (Total dos Módulos 1 + 2 + 3 + 4 + 5 )</t>
  </si>
  <si>
    <t>Lucro</t>
  </si>
  <si>
    <t>Base de cálculo = (Total dos Módulos 1 + 2 + 3 + 4 + 5 + Custos Indiretos)</t>
  </si>
  <si>
    <t>Subtotal - Base de Cálculo de Tributos</t>
  </si>
  <si>
    <t>Subtotal B - Base de Cálculo de Tributos por dentro ou racional</t>
  </si>
  <si>
    <t>C.1</t>
  </si>
  <si>
    <t>C.2</t>
  </si>
  <si>
    <t>C.3</t>
  </si>
  <si>
    <t xml:space="preserve">     C.3 INSS (Desoneração)</t>
  </si>
  <si>
    <t xml:space="preserve">     D.1 Tributos Estaduais (especificar)</t>
  </si>
  <si>
    <t>E.1</t>
  </si>
  <si>
    <t>E.2</t>
  </si>
  <si>
    <t xml:space="preserve">     E.2 Outros Tributos Municipais (especificar)</t>
  </si>
  <si>
    <t>Total dos Tributos</t>
  </si>
  <si>
    <t>MÓDULO 6: RESUMO</t>
  </si>
  <si>
    <t>6.A</t>
  </si>
  <si>
    <t>6.B</t>
  </si>
  <si>
    <t>6.F</t>
  </si>
  <si>
    <t>Tributos</t>
  </si>
  <si>
    <t>TOTAL DO MÓDULO 6</t>
  </si>
  <si>
    <t>QUADRO RESUMO DO CUSTO POR EMPREGADO</t>
  </si>
  <si>
    <t>Mão-de-Obra vinculada à execução contratual 
(valor por empregado)</t>
  </si>
  <si>
    <t>Subtotal (A + B + C + D + E)</t>
  </si>
  <si>
    <t>Valor Total por Empregado</t>
  </si>
  <si>
    <t>Quantidade de Empregados por Posto de Trabalho</t>
  </si>
  <si>
    <t>Valor Total por Posto de Trabalho</t>
  </si>
  <si>
    <t>Quantidade de Postos de Trabalho</t>
  </si>
  <si>
    <t>Fator-K</t>
  </si>
  <si>
    <t>TOTAL ANUAL</t>
  </si>
  <si>
    <t>TOTAL GLOBAL</t>
  </si>
  <si>
    <t>(Conforme Art.193 § 1º da CLT "30%")</t>
  </si>
  <si>
    <r>
      <t>13º Salário -</t>
    </r>
    <r>
      <rPr>
        <sz val="10"/>
        <color theme="9" tint="-0.249977111117893"/>
        <rFont val="Aptos Narrow"/>
        <family val="2"/>
        <scheme val="minor"/>
      </rPr>
      <t xml:space="preserve"> Art. 452-A, § 6º; : art. 7º, VIII, CF/88; Leis 4.090/1962 e 4.749/1962; Decreto 57.155/1965; Súmulas nº 14 e 157 – TST; Acórdão TCU 1.753/2008 - Plenário</t>
    </r>
    <r>
      <rPr>
        <sz val="10"/>
        <color theme="1"/>
        <rFont val="Aptos Narrow"/>
        <family val="2"/>
        <scheme val="minor"/>
      </rPr>
      <t xml:space="preserve"> </t>
    </r>
  </si>
  <si>
    <t>30 Horas Semanais</t>
  </si>
  <si>
    <t>Porto Velho/RO</t>
  </si>
  <si>
    <r>
      <t xml:space="preserve">INSS - </t>
    </r>
    <r>
      <rPr>
        <sz val="10"/>
        <color theme="9" tint="-0.249977111117893"/>
        <rFont val="Aptos Narrow"/>
        <family val="2"/>
        <scheme val="minor"/>
      </rPr>
      <t>Art. 22, Inciso I, da Lei nº 8.212/91 – Contribuição Previdenciária sobre a Folha de Pagamentos (CPFP)</t>
    </r>
  </si>
  <si>
    <r>
      <t>Salário Educação</t>
    </r>
    <r>
      <rPr>
        <sz val="10"/>
        <color theme="9" tint="-0.249977111117893"/>
        <rFont val="Aptos Narrow"/>
        <family val="2"/>
        <scheme val="minor"/>
      </rPr>
      <t xml:space="preserve"> - Art. 3º da Lei nº. 11.457/2007; IN RFB 971/2009;  Constituição Federal Art. 195</t>
    </r>
  </si>
  <si>
    <r>
      <t>SESI ou SESC</t>
    </r>
    <r>
      <rPr>
        <sz val="10"/>
        <color theme="9" tint="-0.249977111117893"/>
        <rFont val="Aptos Narrow"/>
        <family val="2"/>
        <scheme val="minor"/>
      </rPr>
      <t xml:space="preserve"> - Art. 3º da Lei nº. 11.457/2007; IN RFB 971/2009;  Constituição Federal Art. 195</t>
    </r>
  </si>
  <si>
    <r>
      <t>SENAI ou SENAC</t>
    </r>
    <r>
      <rPr>
        <sz val="10"/>
        <color theme="9" tint="-0.249977111117893"/>
        <rFont val="Aptos Narrow"/>
        <family val="2"/>
        <scheme val="minor"/>
      </rPr>
      <t xml:space="preserve"> - Art. 3º da Lei nº. 11.457/2007; IN RFB 971/2009;  Constituição Federal Art. 195</t>
    </r>
  </si>
  <si>
    <t>2124-05</t>
  </si>
  <si>
    <r>
      <t xml:space="preserve">SEBRAE </t>
    </r>
    <r>
      <rPr>
        <sz val="10"/>
        <color theme="9" tint="-0.249977111117893"/>
        <rFont val="Aptos Narrow"/>
        <family val="2"/>
        <scheme val="minor"/>
      </rPr>
      <t>- Art. 3º da Lei nº. 11.457/2007; IN RFB 971/2009;  Constituição Federal Art. 195</t>
    </r>
  </si>
  <si>
    <r>
      <t>INCRA</t>
    </r>
    <r>
      <rPr>
        <sz val="10"/>
        <color theme="9" tint="-0.249977111117893"/>
        <rFont val="Aptos Narrow"/>
        <family val="2"/>
        <scheme val="minor"/>
      </rPr>
      <t xml:space="preserve"> - Art. 3º da Lei nº. 11.457/2007; IN RFB 971/2009;  Constituição Federal Art. 195 </t>
    </r>
  </si>
  <si>
    <r>
      <t>FGTS</t>
    </r>
    <r>
      <rPr>
        <sz val="10"/>
        <color theme="9" tint="-0.249977111117893"/>
        <rFont val="Aptos Narrow"/>
        <family val="2"/>
        <scheme val="minor"/>
      </rPr>
      <t xml:space="preserve"> - Art. 3º da Lei nº. 11.457/2007; IN RFB 971/2009;  Constituição Federal Art. 195</t>
    </r>
  </si>
  <si>
    <r>
      <t xml:space="preserve">Seguro Acidente de Trabalho </t>
    </r>
    <r>
      <rPr>
        <sz val="10"/>
        <color theme="9" tint="-0.249977111117893"/>
        <rFont val="Aptos Narrow"/>
        <family val="2"/>
        <scheme val="minor"/>
      </rPr>
      <t>- (IN RFB Nº 2110, DE 17 DE OUTUBRO DE 2022 ANEXO 1 CNAE 6201-5/01)</t>
    </r>
  </si>
  <si>
    <r>
      <t>Aviso Prévio Indenizado</t>
    </r>
    <r>
      <rPr>
        <sz val="10"/>
        <color theme="9" tint="-0.249977111117893"/>
        <rFont val="Aptos Narrow"/>
        <family val="2"/>
        <scheme val="minor"/>
      </rPr>
      <t xml:space="preserve"> - Art. 487, § 1º da CLT</t>
    </r>
  </si>
  <si>
    <r>
      <t>Incidência do FGTS sobre o Aviso Prévio Indenizado</t>
    </r>
    <r>
      <rPr>
        <sz val="10"/>
        <color theme="9" tint="-0.249977111117893"/>
        <rFont val="Aptos Narrow"/>
        <family val="2"/>
        <scheme val="minor"/>
      </rPr>
      <t xml:space="preserve"> - Art. 15, da Lei 8.036/90;  (Súmula nº 305 do TST)</t>
    </r>
  </si>
  <si>
    <r>
      <t xml:space="preserve">Aviso Prévio Trabalhado </t>
    </r>
    <r>
      <rPr>
        <sz val="10"/>
        <color theme="9" tint="-0.249977111117893"/>
        <rFont val="Aptos Narrow"/>
        <family val="2"/>
        <scheme val="minor"/>
      </rPr>
      <t>- Acórdão 1186/2017 - Plenário</t>
    </r>
  </si>
  <si>
    <r>
      <t xml:space="preserve">Incidência do Submódulo 2.2 sobre o Aviso Prévio Trabalhado </t>
    </r>
    <r>
      <rPr>
        <sz val="10"/>
        <color theme="9" tint="-0.249977111117893"/>
        <rFont val="Aptos Narrow"/>
        <family val="2"/>
        <scheme val="minor"/>
      </rPr>
      <t>- Art. 15, c/c o art. 18 da Lei 8.036/90; Art. 214, do Regulamento da Previdência Social</t>
    </r>
  </si>
  <si>
    <r>
      <t>Multa sobre o FGTS sobre o Aviso Prévio Indenizado e Trabalhado</t>
    </r>
    <r>
      <rPr>
        <sz val="10"/>
        <color theme="9" tint="-0.249977111117893"/>
        <rFont val="Aptos Narrow"/>
        <family val="2"/>
        <scheme val="minor"/>
      </rPr>
      <t xml:space="preserve"> - Lei n. 13.932/2019  (Anexo à Lei no 8.036, de 11 de maio de 1990) </t>
    </r>
  </si>
  <si>
    <r>
      <t>Substituto no Intervalo para repouso ou alimentação</t>
    </r>
    <r>
      <rPr>
        <sz val="10"/>
        <color theme="9" tint="-0.249977111117893"/>
        <rFont val="Aptos Narrow"/>
        <family val="2"/>
        <scheme val="minor"/>
      </rPr>
      <t xml:space="preserve"> - Art. 71 da Consolidação das Leis do Trabalho</t>
    </r>
  </si>
  <si>
    <t>Equipamentos</t>
  </si>
  <si>
    <t>Materiais</t>
  </si>
  <si>
    <t>Uniformes e EPIs</t>
  </si>
  <si>
    <r>
      <t xml:space="preserve">Outros - Crachá de identificação </t>
    </r>
    <r>
      <rPr>
        <sz val="10"/>
        <color theme="9" tint="-0.249977111117893"/>
        <rFont val="Aptos Narrow"/>
        <family val="2"/>
        <scheme val="minor"/>
      </rPr>
      <t>- LIVRE COTAÇÂO DA EMPRESA - CONDICIONADA A DECLARAÇÃO DE EXEQUIBILIDADE DA LICITANTE</t>
    </r>
  </si>
  <si>
    <r>
      <t xml:space="preserve">Custos Indiretos </t>
    </r>
    <r>
      <rPr>
        <sz val="10"/>
        <color theme="9" tint="-0.249977111117893"/>
        <rFont val="Aptos Narrow"/>
        <family val="2"/>
        <scheme val="minor"/>
      </rPr>
      <t>- De acordo com o item VI do Anexo I da IN SEGES/MPDG nº 5/2017</t>
    </r>
  </si>
  <si>
    <r>
      <t>Lucro</t>
    </r>
    <r>
      <rPr>
        <sz val="10"/>
        <color theme="9" tint="-0.249977111117893"/>
        <rFont val="Aptos Narrow"/>
        <family val="2"/>
        <scheme val="minor"/>
      </rPr>
      <t xml:space="preserve"> - De acordo com o item VI do Anexo I da IN SEGES/MPDG nº 5/2017</t>
    </r>
  </si>
  <si>
    <r>
      <t xml:space="preserve">     C.2 Tributos Federais (PIS)</t>
    </r>
    <r>
      <rPr>
        <sz val="10"/>
        <color theme="9" tint="-0.249977111117893"/>
        <rFont val="Aptos Narrow"/>
        <family val="2"/>
        <scheme val="minor"/>
      </rPr>
      <t xml:space="preserve"> - Lei nº 10.637/2002; Lei Complementar nº 123 de 2006</t>
    </r>
  </si>
  <si>
    <r>
      <t xml:space="preserve">     C.1 Tributos federais (COFINS)</t>
    </r>
    <r>
      <rPr>
        <sz val="10"/>
        <color theme="9" tint="-0.249977111117893"/>
        <rFont val="Aptos Narrow"/>
        <family val="2"/>
        <scheme val="minor"/>
      </rPr>
      <t xml:space="preserve"> - LEI Nº 9.718; Lei nº 10.833/2003;  Lei Complementar nº 123 de 2006</t>
    </r>
  </si>
  <si>
    <r>
      <t xml:space="preserve">     E.1 Tributos Municipais (ISS)</t>
    </r>
    <r>
      <rPr>
        <sz val="10"/>
        <color theme="9" tint="-0.249977111117893"/>
        <rFont val="Aptos Narrow"/>
        <family val="2"/>
        <scheme val="minor"/>
      </rPr>
      <t xml:space="preserve"> - Aliquota conforme município</t>
    </r>
  </si>
  <si>
    <t>Dias de Ocorrência</t>
  </si>
  <si>
    <r>
      <t>Férias e Adicional de Férias -</t>
    </r>
    <r>
      <rPr>
        <sz val="10"/>
        <color theme="9" tint="-0.249977111117893"/>
        <rFont val="Aptos Narrow"/>
        <family val="2"/>
        <scheme val="minor"/>
      </rPr>
      <t xml:space="preserve"> Art. 7º, XVII, CF/88; Art. 129 a 153 da CLT; Súmulas 14, 100, 171, 261; art. 214 § 4º do Decreto nº 3.048/99, Art. 28 § 9º, 245 alínea “d” da Lei nº 8.212/91, art. 134 e 137 da CLT, Súmula nº 7 – TST, Súmula Nº 81 – TST - Fato Gerador: IN 05/2027 SEGES  ANEXO VII-B</t>
    </r>
  </si>
  <si>
    <t>ANEXO III - PLANILHA DE CUSTO PARA FORMAÇÃO DE PREÇOS</t>
  </si>
  <si>
    <r>
      <t>Remuneraçao Mínima Exigida</t>
    </r>
    <r>
      <rPr>
        <sz val="10"/>
        <color theme="9" tint="-0.249977111117893"/>
        <rFont val="Aptos Narrow"/>
        <family val="2"/>
        <scheme val="minor"/>
      </rPr>
      <t xml:space="preserve"> (conforme subitem 4.10.1.2. do Termo de Referência)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</si>
</sst>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&quot;R$ &quot;#,##0.00"/>
    <numFmt numFmtId="165" formatCode="#,##0.00_ ;\-#,##0.00\ "/>
    <numFmt numFmtId="166" formatCode="_(&quot;R$ &quot;* #,##0.00_);_(&quot;R$ &quot;* \(#,##0.00\);_(&quot;R$ &quot;* &quot;-&quot;??_);_(@_)"/>
    <numFmt numFmtId="167" formatCode="_-[$R$-416]* #,##0.00_-;\-[$R$-416]* #,##0.00_-;_-[$R$-416]* &quot;-&quot;??_-;_-@_-"/>
    <numFmt numFmtId="168" formatCode="&quot; R$ &quot;#,##0.00\ ;&quot; R$ (&quot;#,##0.00\);&quot; R$ -&quot;#\ ;@\ "/>
  </numFmts>
  <fonts count="17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8"/>
      <color theme="1"/>
      <name val="Aptos Narrow"/>
      <family val="2"/>
      <scheme val="minor"/>
    </font>
    <font>
      <b/>
      <sz val="10"/>
      <color theme="1"/>
      <name val="Aptos Narrow"/>
      <family val="2"/>
      <scheme val="minor"/>
    </font>
    <font>
      <sz val="10"/>
      <color theme="1"/>
      <name val="Aptos Narrow"/>
      <family val="2"/>
      <scheme val="minor"/>
    </font>
    <font>
      <sz val="12"/>
      <color rgb="FFFF0000"/>
      <name val="Aptos Narrow"/>
      <family val="2"/>
      <scheme val="minor"/>
    </font>
    <font>
      <b/>
      <sz val="8"/>
      <color theme="1"/>
      <name val="Aptos Narrow"/>
      <family val="2"/>
      <scheme val="minor"/>
    </font>
    <font>
      <sz val="8"/>
      <color theme="1"/>
      <name val="Aptos Narrow"/>
      <family val="2"/>
      <scheme val="minor"/>
    </font>
    <font>
      <sz val="7"/>
      <color theme="1"/>
      <name val="Aptos Narrow"/>
      <family val="2"/>
      <scheme val="minor"/>
    </font>
    <font>
      <sz val="10"/>
      <name val="Aptos Narrow"/>
      <family val="2"/>
      <scheme val="minor"/>
    </font>
    <font>
      <b/>
      <sz val="10"/>
      <name val="Aptos Narrow"/>
      <family val="2"/>
      <scheme val="minor"/>
    </font>
    <font>
      <sz val="12"/>
      <color theme="1"/>
      <name val="Aptos Narrow"/>
      <family val="2"/>
      <scheme val="minor"/>
    </font>
    <font>
      <b/>
      <sz val="12"/>
      <color rgb="FF000000"/>
      <name val="Aptos Narrow"/>
      <family val="2"/>
      <scheme val="minor"/>
    </font>
    <font>
      <sz val="10"/>
      <color theme="9" tint="-0.249977111117893"/>
      <name val="Aptos Narrow"/>
      <family val="2"/>
      <scheme val="minor"/>
    </font>
    <font>
      <b/>
      <sz val="9"/>
      <color indexed="81"/>
      <name val="Segoe UI"/>
      <family val="2"/>
    </font>
    <font>
      <sz val="10"/>
      <name val="Arial"/>
      <family val="2"/>
    </font>
    <font>
      <sz val="11"/>
      <name val="Aptos Narrow"/>
      <family val="2"/>
      <scheme val="minor"/>
    </font>
  </fonts>
  <fills count="16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BFBFBF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8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5" fillId="0" borderId="0"/>
    <xf numFmtId="0" fontId="15" fillId="0" borderId="0"/>
    <xf numFmtId="168" fontId="15" fillId="0" borderId="0" applyFill="0" applyBorder="0" applyAlignment="0" applyProtection="0"/>
  </cellStyleXfs>
  <cellXfs count="287">
    <xf numFmtId="0" fontId="0" fillId="0" borderId="0" xfId="0"/>
    <xf numFmtId="0" fontId="3" fillId="0" borderId="0" xfId="0" applyFont="1" applyAlignment="1" applyProtection="1">
      <alignment vertical="center"/>
      <protection locked="0"/>
    </xf>
    <xf numFmtId="17" fontId="4" fillId="4" borderId="0" xfId="0" applyNumberFormat="1" applyFont="1" applyFill="1" applyAlignment="1" applyProtection="1">
      <alignment vertical="center"/>
      <protection locked="0"/>
    </xf>
    <xf numFmtId="0" fontId="4" fillId="4" borderId="0" xfId="0" applyFont="1" applyFill="1" applyAlignment="1" applyProtection="1">
      <alignment vertical="center"/>
      <protection locked="0"/>
    </xf>
    <xf numFmtId="0" fontId="4" fillId="0" borderId="5" xfId="0" applyFont="1" applyBorder="1" applyAlignment="1" applyProtection="1">
      <alignment horizontal="center" vertical="center"/>
      <protection locked="0"/>
    </xf>
    <xf numFmtId="14" fontId="4" fillId="4" borderId="5" xfId="2" applyNumberFormat="1" applyFont="1" applyFill="1" applyBorder="1" applyAlignment="1" applyProtection="1">
      <alignment horizontal="center" vertical="center" wrapText="1"/>
      <protection locked="0"/>
    </xf>
    <xf numFmtId="44" fontId="4" fillId="4" borderId="5" xfId="2" applyFont="1" applyFill="1" applyBorder="1" applyAlignment="1" applyProtection="1">
      <alignment horizontal="center" vertical="center" wrapText="1"/>
      <protection locked="0"/>
    </xf>
    <xf numFmtId="1" fontId="4" fillId="4" borderId="5" xfId="2" applyNumberFormat="1" applyFont="1" applyFill="1" applyBorder="1" applyAlignment="1" applyProtection="1">
      <alignment horizontal="center" vertical="center" wrapText="1"/>
      <protection locked="0"/>
    </xf>
    <xf numFmtId="0" fontId="5" fillId="4" borderId="5" xfId="2" applyNumberFormat="1" applyFont="1" applyFill="1" applyBorder="1" applyAlignment="1" applyProtection="1">
      <alignment horizontal="center" vertical="center" wrapText="1"/>
      <protection locked="0"/>
    </xf>
    <xf numFmtId="0" fontId="4" fillId="4" borderId="5" xfId="2" applyNumberFormat="1" applyFont="1" applyFill="1" applyBorder="1" applyAlignment="1" applyProtection="1">
      <alignment horizontal="center" vertical="center" wrapText="1"/>
      <protection locked="0"/>
    </xf>
    <xf numFmtId="44" fontId="6" fillId="5" borderId="5" xfId="2" applyFont="1" applyFill="1" applyBorder="1" applyAlignment="1" applyProtection="1">
      <alignment horizontal="center" vertical="center" wrapText="1"/>
      <protection locked="0"/>
    </xf>
    <xf numFmtId="0" fontId="4" fillId="0" borderId="1" xfId="0" applyFont="1" applyBorder="1" applyAlignment="1" applyProtection="1">
      <alignment horizontal="center" vertical="center"/>
      <protection locked="0"/>
    </xf>
    <xf numFmtId="0" fontId="4" fillId="0" borderId="5" xfId="0" applyFont="1" applyBorder="1" applyAlignment="1" applyProtection="1">
      <alignment horizontal="right" vertical="center" wrapText="1"/>
      <protection locked="0"/>
    </xf>
    <xf numFmtId="0" fontId="4" fillId="4" borderId="5" xfId="0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Alignment="1" applyProtection="1">
      <alignment horizontal="center" vertical="center"/>
      <protection locked="0"/>
    </xf>
    <xf numFmtId="0" fontId="4" fillId="0" borderId="0" xfId="0" applyFont="1" applyAlignment="1" applyProtection="1">
      <alignment horizontal="left" vertical="center" wrapText="1"/>
      <protection locked="0"/>
    </xf>
    <xf numFmtId="0" fontId="4" fillId="0" borderId="0" xfId="0" applyFont="1" applyAlignment="1" applyProtection="1">
      <alignment vertical="center"/>
      <protection locked="0"/>
    </xf>
    <xf numFmtId="0" fontId="7" fillId="0" borderId="0" xfId="0" applyFont="1" applyAlignment="1" applyProtection="1">
      <alignment vertical="center"/>
      <protection locked="0"/>
    </xf>
    <xf numFmtId="0" fontId="3" fillId="8" borderId="1" xfId="0" applyFont="1" applyFill="1" applyBorder="1" applyAlignment="1" applyProtection="1">
      <alignment horizontal="center" vertical="center"/>
      <protection locked="0"/>
    </xf>
    <xf numFmtId="44" fontId="3" fillId="8" borderId="5" xfId="2" applyFont="1" applyFill="1" applyBorder="1" applyAlignment="1" applyProtection="1">
      <alignment horizontal="center" vertical="center"/>
      <protection locked="0"/>
    </xf>
    <xf numFmtId="0" fontId="4" fillId="0" borderId="2" xfId="0" applyFont="1" applyBorder="1" applyAlignment="1" applyProtection="1">
      <alignment horizontal="left" vertical="center"/>
      <protection locked="0"/>
    </xf>
    <xf numFmtId="0" fontId="4" fillId="0" borderId="3" xfId="0" applyFont="1" applyBorder="1" applyAlignment="1" applyProtection="1">
      <alignment horizontal="left" vertical="center"/>
      <protection locked="0"/>
    </xf>
    <xf numFmtId="44" fontId="4" fillId="4" borderId="5" xfId="2" applyFont="1" applyFill="1" applyBorder="1" applyAlignment="1" applyProtection="1">
      <alignment vertical="center"/>
      <protection locked="0"/>
    </xf>
    <xf numFmtId="0" fontId="4" fillId="0" borderId="1" xfId="0" applyFont="1" applyBorder="1" applyAlignment="1" applyProtection="1">
      <alignment vertical="center"/>
      <protection locked="0"/>
    </xf>
    <xf numFmtId="0" fontId="4" fillId="0" borderId="2" xfId="0" applyFont="1" applyBorder="1" applyAlignment="1" applyProtection="1">
      <alignment vertical="center"/>
      <protection locked="0"/>
    </xf>
    <xf numFmtId="9" fontId="4" fillId="6" borderId="5" xfId="0" applyNumberFormat="1" applyFont="1" applyFill="1" applyBorder="1" applyAlignment="1" applyProtection="1">
      <alignment horizontal="center" vertical="center"/>
      <protection locked="0"/>
    </xf>
    <xf numFmtId="44" fontId="4" fillId="0" borderId="5" xfId="2" applyFont="1" applyBorder="1" applyAlignment="1" applyProtection="1">
      <alignment vertical="center"/>
      <protection locked="0"/>
    </xf>
    <xf numFmtId="0" fontId="4" fillId="0" borderId="3" xfId="0" applyFont="1" applyBorder="1" applyAlignment="1" applyProtection="1">
      <alignment vertical="center"/>
      <protection locked="0"/>
    </xf>
    <xf numFmtId="44" fontId="4" fillId="0" borderId="2" xfId="2" applyFont="1" applyBorder="1" applyAlignment="1" applyProtection="1">
      <alignment vertical="center"/>
      <protection locked="0"/>
    </xf>
    <xf numFmtId="44" fontId="4" fillId="0" borderId="2" xfId="2" applyFont="1" applyBorder="1" applyAlignment="1" applyProtection="1">
      <alignment horizontal="right" vertical="center"/>
      <protection locked="0"/>
    </xf>
    <xf numFmtId="44" fontId="4" fillId="0" borderId="3" xfId="2" applyFont="1" applyBorder="1" applyAlignment="1" applyProtection="1">
      <alignment vertical="center"/>
      <protection locked="0"/>
    </xf>
    <xf numFmtId="44" fontId="3" fillId="8" borderId="5" xfId="2" applyFont="1" applyFill="1" applyBorder="1" applyAlignment="1" applyProtection="1">
      <alignment vertical="center"/>
      <protection locked="0"/>
    </xf>
    <xf numFmtId="0" fontId="7" fillId="0" borderId="0" xfId="0" applyFont="1" applyAlignment="1" applyProtection="1">
      <alignment horizontal="left" vertical="center"/>
      <protection locked="0"/>
    </xf>
    <xf numFmtId="0" fontId="3" fillId="9" borderId="5" xfId="0" applyFont="1" applyFill="1" applyBorder="1" applyAlignment="1" applyProtection="1">
      <alignment horizontal="center" vertical="center"/>
      <protection locked="0"/>
    </xf>
    <xf numFmtId="0" fontId="3" fillId="9" borderId="1" xfId="0" applyFont="1" applyFill="1" applyBorder="1" applyAlignment="1" applyProtection="1">
      <alignment horizontal="center" vertical="center"/>
      <protection locked="0"/>
    </xf>
    <xf numFmtId="44" fontId="3" fillId="9" borderId="5" xfId="2" applyFont="1" applyFill="1" applyBorder="1" applyAlignment="1" applyProtection="1">
      <alignment horizontal="center" vertical="center"/>
      <protection locked="0"/>
    </xf>
    <xf numFmtId="0" fontId="4" fillId="0" borderId="10" xfId="0" applyFont="1" applyBorder="1" applyAlignment="1" applyProtection="1">
      <alignment vertical="center"/>
      <protection locked="0"/>
    </xf>
    <xf numFmtId="0" fontId="4" fillId="0" borderId="11" xfId="0" applyFont="1" applyBorder="1" applyAlignment="1" applyProtection="1">
      <alignment vertical="center"/>
      <protection locked="0"/>
    </xf>
    <xf numFmtId="0" fontId="8" fillId="0" borderId="13" xfId="0" applyFont="1" applyBorder="1" applyAlignment="1" applyProtection="1">
      <alignment vertical="center"/>
      <protection locked="0"/>
    </xf>
    <xf numFmtId="0" fontId="8" fillId="0" borderId="6" xfId="0" applyFont="1" applyBorder="1" applyAlignment="1" applyProtection="1">
      <alignment vertical="center"/>
      <protection locked="0"/>
    </xf>
    <xf numFmtId="44" fontId="3" fillId="6" borderId="5" xfId="2" applyFont="1" applyFill="1" applyBorder="1" applyAlignment="1" applyProtection="1">
      <alignment vertical="center"/>
      <protection locked="0"/>
    </xf>
    <xf numFmtId="10" fontId="4" fillId="6" borderId="5" xfId="0" applyNumberFormat="1" applyFont="1" applyFill="1" applyBorder="1" applyAlignment="1" applyProtection="1">
      <alignment horizontal="center" vertical="center" wrapText="1"/>
      <protection locked="0"/>
    </xf>
    <xf numFmtId="44" fontId="4" fillId="6" borderId="5" xfId="2" applyFont="1" applyFill="1" applyBorder="1" applyAlignment="1" applyProtection="1">
      <alignment horizontal="center" vertical="center" wrapText="1"/>
      <protection locked="0"/>
    </xf>
    <xf numFmtId="0" fontId="3" fillId="6" borderId="1" xfId="0" applyFont="1" applyFill="1" applyBorder="1" applyAlignment="1" applyProtection="1">
      <alignment horizontal="center" vertical="center"/>
      <protection locked="0"/>
    </xf>
    <xf numFmtId="44" fontId="3" fillId="6" borderId="3" xfId="0" applyNumberFormat="1" applyFont="1" applyFill="1" applyBorder="1" applyAlignment="1" applyProtection="1">
      <alignment vertical="center" wrapText="1"/>
      <protection locked="0"/>
    </xf>
    <xf numFmtId="0" fontId="3" fillId="0" borderId="11" xfId="0" applyFont="1" applyBorder="1" applyAlignment="1" applyProtection="1">
      <alignment horizontal="center" vertical="center"/>
      <protection locked="0"/>
    </xf>
    <xf numFmtId="0" fontId="3" fillId="0" borderId="11" xfId="0" applyFont="1" applyBorder="1" applyAlignment="1" applyProtection="1">
      <alignment horizontal="center" vertical="center" wrapText="1"/>
      <protection locked="0"/>
    </xf>
    <xf numFmtId="44" fontId="3" fillId="0" borderId="11" xfId="2" applyFont="1" applyFill="1" applyBorder="1" applyAlignment="1" applyProtection="1">
      <alignment vertical="center"/>
      <protection locked="0"/>
    </xf>
    <xf numFmtId="0" fontId="4" fillId="0" borderId="5" xfId="0" applyFont="1" applyBorder="1" applyAlignment="1" applyProtection="1">
      <alignment vertical="center"/>
      <protection locked="0"/>
    </xf>
    <xf numFmtId="10" fontId="4" fillId="0" borderId="1" xfId="0" applyNumberFormat="1" applyFont="1" applyBorder="1" applyAlignment="1" applyProtection="1">
      <alignment horizontal="center" vertical="center"/>
      <protection locked="0"/>
    </xf>
    <xf numFmtId="0" fontId="3" fillId="0" borderId="4" xfId="0" applyFont="1" applyBorder="1" applyAlignment="1" applyProtection="1">
      <alignment horizontal="center" vertical="center"/>
      <protection locked="0"/>
    </xf>
    <xf numFmtId="10" fontId="4" fillId="6" borderId="9" xfId="3" applyNumberFormat="1" applyFont="1" applyFill="1" applyBorder="1" applyAlignment="1" applyProtection="1">
      <alignment horizontal="center" vertical="center"/>
      <protection locked="0"/>
    </xf>
    <xf numFmtId="165" fontId="4" fillId="6" borderId="9" xfId="1" applyNumberFormat="1" applyFont="1" applyFill="1" applyBorder="1" applyAlignment="1" applyProtection="1">
      <alignment horizontal="center" vertical="center"/>
      <protection locked="0"/>
    </xf>
    <xf numFmtId="10" fontId="9" fillId="0" borderId="1" xfId="0" applyNumberFormat="1" applyFont="1" applyBorder="1" applyAlignment="1" applyProtection="1">
      <alignment horizontal="center" vertical="center"/>
      <protection locked="0"/>
    </xf>
    <xf numFmtId="10" fontId="3" fillId="6" borderId="1" xfId="0" applyNumberFormat="1" applyFont="1" applyFill="1" applyBorder="1" applyAlignment="1" applyProtection="1">
      <alignment horizontal="center" vertical="center"/>
      <protection locked="0"/>
    </xf>
    <xf numFmtId="0" fontId="4" fillId="6" borderId="5" xfId="0" applyFont="1" applyFill="1" applyBorder="1" applyAlignment="1" applyProtection="1">
      <alignment horizontal="center" vertical="center"/>
      <protection locked="0"/>
    </xf>
    <xf numFmtId="44" fontId="4" fillId="6" borderId="5" xfId="2" applyFont="1" applyFill="1" applyBorder="1" applyAlignment="1" applyProtection="1">
      <alignment horizontal="center" vertical="center"/>
      <protection locked="0"/>
    </xf>
    <xf numFmtId="10" fontId="4" fillId="6" borderId="5" xfId="3" applyNumberFormat="1" applyFont="1" applyFill="1" applyBorder="1" applyAlignment="1" applyProtection="1">
      <alignment horizontal="center" vertical="center"/>
      <protection locked="0"/>
    </xf>
    <xf numFmtId="44" fontId="3" fillId="6" borderId="5" xfId="2" applyFont="1" applyFill="1" applyBorder="1" applyAlignment="1" applyProtection="1">
      <alignment horizontal="center" vertical="center"/>
      <protection locked="0"/>
    </xf>
    <xf numFmtId="0" fontId="6" fillId="0" borderId="0" xfId="0" applyFont="1" applyAlignment="1" applyProtection="1">
      <alignment horizontal="left" vertical="center"/>
      <protection locked="0"/>
    </xf>
    <xf numFmtId="0" fontId="3" fillId="10" borderId="1" xfId="0" applyFont="1" applyFill="1" applyBorder="1" applyAlignment="1" applyProtection="1">
      <alignment horizontal="center" vertical="center"/>
      <protection locked="0"/>
    </xf>
    <xf numFmtId="44" fontId="3" fillId="10" borderId="5" xfId="2" applyFont="1" applyFill="1" applyBorder="1" applyAlignment="1" applyProtection="1">
      <alignment horizontal="center" vertical="center"/>
      <protection locked="0"/>
    </xf>
    <xf numFmtId="10" fontId="3" fillId="10" borderId="1" xfId="0" applyNumberFormat="1" applyFont="1" applyFill="1" applyBorder="1" applyAlignment="1" applyProtection="1">
      <alignment horizontal="center" vertical="center"/>
      <protection locked="0"/>
    </xf>
    <xf numFmtId="44" fontId="3" fillId="10" borderId="5" xfId="2" applyFont="1" applyFill="1" applyBorder="1" applyAlignment="1" applyProtection="1">
      <alignment vertical="center"/>
      <protection locked="0"/>
    </xf>
    <xf numFmtId="0" fontId="3" fillId="11" borderId="5" xfId="0" applyFont="1" applyFill="1" applyBorder="1" applyAlignment="1" applyProtection="1">
      <alignment horizontal="center" vertical="center"/>
      <protection locked="0"/>
    </xf>
    <xf numFmtId="0" fontId="3" fillId="11" borderId="1" xfId="0" applyFont="1" applyFill="1" applyBorder="1" applyAlignment="1" applyProtection="1">
      <alignment horizontal="center" vertical="center"/>
      <protection locked="0"/>
    </xf>
    <xf numFmtId="44" fontId="3" fillId="11" borderId="5" xfId="2" applyFont="1" applyFill="1" applyBorder="1" applyAlignment="1" applyProtection="1">
      <alignment horizontal="center" vertical="center"/>
      <protection locked="0"/>
    </xf>
    <xf numFmtId="0" fontId="4" fillId="6" borderId="5" xfId="0" applyFont="1" applyFill="1" applyBorder="1" applyAlignment="1">
      <alignment horizontal="center" vertical="center"/>
    </xf>
    <xf numFmtId="10" fontId="4" fillId="6" borderId="5" xfId="0" applyNumberFormat="1" applyFont="1" applyFill="1" applyBorder="1" applyAlignment="1">
      <alignment horizontal="center" vertical="center"/>
    </xf>
    <xf numFmtId="0" fontId="8" fillId="0" borderId="15" xfId="0" quotePrefix="1" applyFont="1" applyBorder="1" applyAlignment="1" applyProtection="1">
      <alignment vertical="center"/>
      <protection locked="0"/>
    </xf>
    <xf numFmtId="0" fontId="8" fillId="0" borderId="0" xfId="0" applyFont="1" applyAlignment="1" applyProtection="1">
      <alignment vertical="center"/>
      <protection locked="0"/>
    </xf>
    <xf numFmtId="10" fontId="8" fillId="0" borderId="13" xfId="0" quotePrefix="1" applyNumberFormat="1" applyFont="1" applyBorder="1" applyAlignment="1" applyProtection="1">
      <alignment horizontal="left" vertical="center"/>
      <protection locked="0"/>
    </xf>
    <xf numFmtId="44" fontId="3" fillId="6" borderId="5" xfId="2" applyFont="1" applyFill="1" applyBorder="1" applyAlignment="1" applyProtection="1">
      <alignment vertical="center"/>
    </xf>
    <xf numFmtId="0" fontId="9" fillId="4" borderId="5" xfId="0" applyFont="1" applyFill="1" applyBorder="1" applyAlignment="1" applyProtection="1">
      <alignment horizontal="center" vertical="center" wrapText="1"/>
      <protection locked="0"/>
    </xf>
    <xf numFmtId="10" fontId="9" fillId="4" borderId="5" xfId="0" applyNumberFormat="1" applyFont="1" applyFill="1" applyBorder="1" applyAlignment="1" applyProtection="1">
      <alignment horizontal="center" vertical="center" wrapText="1"/>
      <protection locked="0"/>
    </xf>
    <xf numFmtId="43" fontId="9" fillId="4" borderId="5" xfId="1" applyFont="1" applyFill="1" applyBorder="1" applyAlignment="1" applyProtection="1">
      <alignment horizontal="right" vertical="center" wrapText="1"/>
    </xf>
    <xf numFmtId="44" fontId="10" fillId="6" borderId="5" xfId="2" applyFont="1" applyFill="1" applyBorder="1" applyAlignment="1" applyProtection="1">
      <alignment horizontal="center" vertical="center" wrapText="1"/>
    </xf>
    <xf numFmtId="44" fontId="3" fillId="11" borderId="5" xfId="2" applyFont="1" applyFill="1" applyBorder="1" applyAlignment="1" applyProtection="1">
      <alignment vertical="center"/>
      <protection locked="0"/>
    </xf>
    <xf numFmtId="10" fontId="4" fillId="6" borderId="5" xfId="0" applyNumberFormat="1" applyFont="1" applyFill="1" applyBorder="1" applyAlignment="1" applyProtection="1">
      <alignment horizontal="center" vertical="center"/>
      <protection locked="0"/>
    </xf>
    <xf numFmtId="0" fontId="3" fillId="12" borderId="1" xfId="0" applyFont="1" applyFill="1" applyBorder="1" applyAlignment="1" applyProtection="1">
      <alignment horizontal="center" vertical="center"/>
      <protection locked="0"/>
    </xf>
    <xf numFmtId="44" fontId="3" fillId="12" borderId="5" xfId="2" applyFont="1" applyFill="1" applyBorder="1" applyAlignment="1" applyProtection="1">
      <alignment horizontal="center" vertical="center"/>
      <protection locked="0"/>
    </xf>
    <xf numFmtId="44" fontId="4" fillId="0" borderId="5" xfId="2" applyFont="1" applyFill="1" applyBorder="1" applyAlignment="1" applyProtection="1">
      <alignment vertical="center"/>
      <protection locked="0"/>
    </xf>
    <xf numFmtId="44" fontId="3" fillId="12" borderId="5" xfId="2" applyFont="1" applyFill="1" applyBorder="1" applyAlignment="1" applyProtection="1">
      <alignment vertical="center"/>
      <protection locked="0"/>
    </xf>
    <xf numFmtId="0" fontId="3" fillId="13" borderId="5" xfId="0" applyFont="1" applyFill="1" applyBorder="1" applyAlignment="1" applyProtection="1">
      <alignment horizontal="center" vertical="center"/>
      <protection locked="0"/>
    </xf>
    <xf numFmtId="44" fontId="3" fillId="13" borderId="5" xfId="2" applyFont="1" applyFill="1" applyBorder="1" applyAlignment="1" applyProtection="1">
      <alignment horizontal="center" vertical="center"/>
      <protection locked="0"/>
    </xf>
    <xf numFmtId="44" fontId="4" fillId="6" borderId="4" xfId="2" applyFont="1" applyFill="1" applyBorder="1" applyAlignment="1" applyProtection="1">
      <alignment horizontal="center" vertical="center"/>
      <protection locked="0"/>
    </xf>
    <xf numFmtId="10" fontId="4" fillId="0" borderId="5" xfId="3" applyNumberFormat="1" applyFont="1" applyBorder="1" applyAlignment="1" applyProtection="1">
      <alignment horizontal="center" vertical="center"/>
      <protection locked="0"/>
    </xf>
    <xf numFmtId="0" fontId="3" fillId="14" borderId="5" xfId="0" applyFont="1" applyFill="1" applyBorder="1" applyAlignment="1" applyProtection="1">
      <alignment horizontal="center" vertical="center"/>
      <protection locked="0"/>
    </xf>
    <xf numFmtId="10" fontId="3" fillId="14" borderId="5" xfId="3" applyNumberFormat="1" applyFont="1" applyFill="1" applyBorder="1" applyAlignment="1" applyProtection="1">
      <alignment horizontal="center" vertical="center"/>
      <protection locked="0"/>
    </xf>
    <xf numFmtId="44" fontId="3" fillId="14" borderId="5" xfId="2" applyFont="1" applyFill="1" applyBorder="1" applyAlignment="1" applyProtection="1">
      <alignment vertical="center"/>
      <protection locked="0"/>
    </xf>
    <xf numFmtId="0" fontId="3" fillId="4" borderId="0" xfId="0" applyFont="1" applyFill="1" applyAlignment="1" applyProtection="1">
      <alignment horizontal="center" vertical="center"/>
      <protection locked="0"/>
    </xf>
    <xf numFmtId="10" fontId="3" fillId="4" borderId="0" xfId="3" applyNumberFormat="1" applyFont="1" applyFill="1" applyBorder="1" applyAlignment="1" applyProtection="1">
      <alignment horizontal="center" vertical="center"/>
      <protection locked="0"/>
    </xf>
    <xf numFmtId="44" fontId="3" fillId="4" borderId="0" xfId="2" applyFont="1" applyFill="1" applyBorder="1" applyAlignment="1" applyProtection="1">
      <alignment vertical="center"/>
      <protection locked="0"/>
    </xf>
    <xf numFmtId="0" fontId="4" fillId="8" borderId="1" xfId="0" applyFont="1" applyFill="1" applyBorder="1" applyAlignment="1" applyProtection="1">
      <alignment horizontal="center" vertical="center"/>
      <protection locked="0"/>
    </xf>
    <xf numFmtId="166" fontId="4" fillId="0" borderId="5" xfId="2" applyNumberFormat="1" applyFont="1" applyBorder="1" applyAlignment="1" applyProtection="1">
      <alignment vertical="center"/>
      <protection locked="0"/>
    </xf>
    <xf numFmtId="0" fontId="4" fillId="9" borderId="1" xfId="0" applyFont="1" applyFill="1" applyBorder="1" applyAlignment="1" applyProtection="1">
      <alignment horizontal="center" vertical="center"/>
      <protection locked="0"/>
    </xf>
    <xf numFmtId="0" fontId="4" fillId="10" borderId="1" xfId="0" applyFont="1" applyFill="1" applyBorder="1" applyAlignment="1" applyProtection="1">
      <alignment horizontal="center" vertical="center"/>
      <protection locked="0"/>
    </xf>
    <xf numFmtId="0" fontId="4" fillId="11" borderId="1" xfId="0" applyFont="1" applyFill="1" applyBorder="1" applyAlignment="1" applyProtection="1">
      <alignment horizontal="center" vertical="center"/>
      <protection locked="0"/>
    </xf>
    <xf numFmtId="0" fontId="4" fillId="12" borderId="1" xfId="0" applyFont="1" applyFill="1" applyBorder="1" applyAlignment="1" applyProtection="1">
      <alignment horizontal="center" vertical="center"/>
      <protection locked="0"/>
    </xf>
    <xf numFmtId="166" fontId="3" fillId="0" borderId="5" xfId="2" applyNumberFormat="1" applyFont="1" applyBorder="1" applyAlignment="1" applyProtection="1">
      <alignment vertical="center"/>
      <protection locked="0"/>
    </xf>
    <xf numFmtId="0" fontId="4" fillId="13" borderId="1" xfId="0" applyFont="1" applyFill="1" applyBorder="1" applyAlignment="1" applyProtection="1">
      <alignment horizontal="center" vertical="center"/>
      <protection locked="0"/>
    </xf>
    <xf numFmtId="0" fontId="4" fillId="0" borderId="2" xfId="0" applyFont="1" applyBorder="1" applyAlignment="1" applyProtection="1">
      <alignment horizontal="center" vertical="center"/>
      <protection locked="0"/>
    </xf>
    <xf numFmtId="166" fontId="4" fillId="0" borderId="2" xfId="2" applyNumberFormat="1" applyFont="1" applyFill="1" applyBorder="1" applyAlignment="1" applyProtection="1">
      <alignment vertical="center"/>
      <protection locked="0"/>
    </xf>
    <xf numFmtId="0" fontId="3" fillId="7" borderId="1" xfId="0" applyFont="1" applyFill="1" applyBorder="1" applyAlignment="1" applyProtection="1">
      <alignment horizontal="center" vertical="center"/>
      <protection locked="0"/>
    </xf>
    <xf numFmtId="166" fontId="3" fillId="7" borderId="5" xfId="2" applyNumberFormat="1" applyFont="1" applyFill="1" applyBorder="1" applyAlignment="1" applyProtection="1">
      <alignment horizontal="center" vertical="center"/>
      <protection locked="0"/>
    </xf>
    <xf numFmtId="0" fontId="3" fillId="7" borderId="5" xfId="2" applyNumberFormat="1" applyFont="1" applyFill="1" applyBorder="1" applyAlignment="1" applyProtection="1">
      <alignment horizontal="center" vertical="center"/>
      <protection locked="0"/>
    </xf>
    <xf numFmtId="167" fontId="3" fillId="7" borderId="5" xfId="2" applyNumberFormat="1" applyFont="1" applyFill="1" applyBorder="1" applyAlignment="1" applyProtection="1">
      <alignment horizontal="center" vertical="center"/>
      <protection locked="0"/>
    </xf>
    <xf numFmtId="2" fontId="3" fillId="7" borderId="5" xfId="0" applyNumberFormat="1" applyFont="1" applyFill="1" applyBorder="1" applyAlignment="1" applyProtection="1">
      <alignment horizontal="center" vertical="center"/>
      <protection locked="0"/>
    </xf>
    <xf numFmtId="0" fontId="13" fillId="0" borderId="2" xfId="0" applyFont="1" applyBorder="1" applyAlignment="1" applyProtection="1">
      <alignment vertical="center"/>
      <protection locked="0"/>
    </xf>
    <xf numFmtId="10" fontId="4" fillId="4" borderId="5" xfId="2" applyNumberFormat="1" applyFont="1" applyFill="1" applyBorder="1" applyAlignment="1" applyProtection="1">
      <alignment horizontal="center" vertical="center"/>
      <protection locked="0"/>
    </xf>
    <xf numFmtId="0" fontId="0" fillId="0" borderId="0" xfId="0" applyAlignment="1">
      <alignment vertical="top" wrapText="1"/>
    </xf>
    <xf numFmtId="0" fontId="0" fillId="4" borderId="15" xfId="0" applyFill="1" applyBorder="1" applyAlignment="1">
      <alignment vertical="center"/>
    </xf>
    <xf numFmtId="0" fontId="0" fillId="4" borderId="0" xfId="0" applyFill="1" applyAlignment="1">
      <alignment vertical="center"/>
    </xf>
    <xf numFmtId="0" fontId="3" fillId="0" borderId="5" xfId="0" applyFont="1" applyBorder="1" applyAlignment="1" applyProtection="1">
      <alignment vertical="center"/>
      <protection locked="0"/>
    </xf>
    <xf numFmtId="17" fontId="4" fillId="4" borderId="1" xfId="0" applyNumberFormat="1" applyFont="1" applyFill="1" applyBorder="1" applyAlignment="1" applyProtection="1">
      <alignment vertical="center"/>
      <protection locked="0"/>
    </xf>
    <xf numFmtId="0" fontId="4" fillId="4" borderId="2" xfId="0" applyFont="1" applyFill="1" applyBorder="1" applyAlignment="1" applyProtection="1">
      <alignment vertical="center"/>
      <protection locked="0"/>
    </xf>
    <xf numFmtId="0" fontId="4" fillId="4" borderId="3" xfId="0" applyFont="1" applyFill="1" applyBorder="1" applyAlignment="1" applyProtection="1">
      <alignment vertical="center"/>
      <protection locked="0"/>
    </xf>
    <xf numFmtId="0" fontId="3" fillId="3" borderId="5" xfId="0" applyFont="1" applyFill="1" applyBorder="1" applyAlignment="1" applyProtection="1">
      <alignment horizontal="center" vertical="center"/>
      <protection locked="0"/>
    </xf>
    <xf numFmtId="0" fontId="4" fillId="0" borderId="5" xfId="0" applyFont="1" applyBorder="1" applyAlignment="1" applyProtection="1">
      <alignment vertical="center" wrapText="1"/>
      <protection locked="0"/>
    </xf>
    <xf numFmtId="0" fontId="2" fillId="2" borderId="1" xfId="0" applyFont="1" applyFill="1" applyBorder="1" applyAlignment="1" applyProtection="1">
      <alignment horizontal="center" vertical="center" wrapText="1"/>
      <protection locked="0"/>
    </xf>
    <xf numFmtId="0" fontId="2" fillId="2" borderId="2" xfId="0" applyFont="1" applyFill="1" applyBorder="1" applyAlignment="1" applyProtection="1">
      <alignment horizontal="center" vertical="center" wrapText="1"/>
      <protection locked="0"/>
    </xf>
    <xf numFmtId="0" fontId="2" fillId="2" borderId="3" xfId="0" applyFont="1" applyFill="1" applyBorder="1" applyAlignment="1" applyProtection="1">
      <alignment horizontal="center" vertical="center" wrapText="1"/>
      <protection locked="0"/>
    </xf>
    <xf numFmtId="0" fontId="3" fillId="3" borderId="4" xfId="0" applyFont="1" applyFill="1" applyBorder="1" applyAlignment="1" applyProtection="1">
      <alignment horizontal="center" vertical="center"/>
      <protection locked="0"/>
    </xf>
    <xf numFmtId="0" fontId="4" fillId="4" borderId="1" xfId="0" applyFont="1" applyFill="1" applyBorder="1" applyAlignment="1" applyProtection="1">
      <alignment vertical="center"/>
      <protection locked="0"/>
    </xf>
    <xf numFmtId="0" fontId="3" fillId="3" borderId="1" xfId="0" applyFont="1" applyFill="1" applyBorder="1" applyAlignment="1" applyProtection="1">
      <alignment horizontal="center" vertical="center"/>
      <protection locked="0"/>
    </xf>
    <xf numFmtId="0" fontId="3" fillId="3" borderId="2" xfId="0" applyFont="1" applyFill="1" applyBorder="1" applyAlignment="1" applyProtection="1">
      <alignment horizontal="center" vertical="center"/>
      <protection locked="0"/>
    </xf>
    <xf numFmtId="0" fontId="3" fillId="3" borderId="3" xfId="0" applyFont="1" applyFill="1" applyBorder="1" applyAlignment="1" applyProtection="1">
      <alignment horizontal="center" vertical="center"/>
      <protection locked="0"/>
    </xf>
    <xf numFmtId="0" fontId="4" fillId="0" borderId="1" xfId="0" applyFont="1" applyBorder="1" applyAlignment="1" applyProtection="1">
      <alignment horizontal="left" vertical="center" wrapText="1"/>
      <protection locked="0"/>
    </xf>
    <xf numFmtId="0" fontId="4" fillId="0" borderId="2" xfId="0" applyFont="1" applyBorder="1" applyAlignment="1" applyProtection="1">
      <alignment horizontal="left" vertical="center" wrapText="1"/>
      <protection locked="0"/>
    </xf>
    <xf numFmtId="0" fontId="4" fillId="0" borderId="3" xfId="0" applyFont="1" applyBorder="1" applyAlignment="1" applyProtection="1">
      <alignment horizontal="left" vertical="center" wrapText="1"/>
      <protection locked="0"/>
    </xf>
    <xf numFmtId="0" fontId="4" fillId="4" borderId="5" xfId="0" applyFont="1" applyFill="1" applyBorder="1" applyAlignment="1" applyProtection="1">
      <alignment horizontal="center" vertical="center"/>
      <protection locked="0"/>
    </xf>
    <xf numFmtId="164" fontId="3" fillId="6" borderId="5" xfId="2" applyNumberFormat="1" applyFont="1" applyFill="1" applyBorder="1" applyAlignment="1" applyProtection="1">
      <alignment horizontal="center" vertical="center"/>
      <protection locked="0"/>
    </xf>
    <xf numFmtId="0" fontId="4" fillId="4" borderId="5" xfId="0" applyFont="1" applyFill="1" applyBorder="1" applyAlignment="1" applyProtection="1">
      <alignment vertical="center" wrapText="1"/>
      <protection locked="0"/>
    </xf>
    <xf numFmtId="0" fontId="4" fillId="4" borderId="5" xfId="0" applyFont="1" applyFill="1" applyBorder="1" applyAlignment="1" applyProtection="1">
      <alignment horizontal="left" vertical="center" wrapText="1"/>
      <protection locked="0"/>
    </xf>
    <xf numFmtId="0" fontId="4" fillId="0" borderId="5" xfId="0" applyFont="1" applyBorder="1" applyAlignment="1" applyProtection="1">
      <alignment horizontal="left" vertical="center" wrapText="1"/>
      <protection locked="0"/>
    </xf>
    <xf numFmtId="0" fontId="3" fillId="0" borderId="6" xfId="0" applyFont="1" applyBorder="1" applyAlignment="1" applyProtection="1">
      <alignment horizontal="center" vertical="center"/>
      <protection locked="0"/>
    </xf>
    <xf numFmtId="0" fontId="4" fillId="0" borderId="1" xfId="0" applyFont="1" applyBorder="1" applyAlignment="1" applyProtection="1">
      <alignment horizontal="left" vertical="center"/>
      <protection locked="0"/>
    </xf>
    <xf numFmtId="0" fontId="4" fillId="0" borderId="2" xfId="0" applyFont="1" applyBorder="1" applyAlignment="1" applyProtection="1">
      <alignment horizontal="left" vertical="center"/>
      <protection locked="0"/>
    </xf>
    <xf numFmtId="0" fontId="4" fillId="0" borderId="1" xfId="0" applyFont="1" applyBorder="1" applyAlignment="1" applyProtection="1">
      <alignment vertical="center"/>
      <protection locked="0"/>
    </xf>
    <xf numFmtId="0" fontId="4" fillId="0" borderId="2" xfId="0" applyFont="1" applyBorder="1" applyAlignment="1" applyProtection="1">
      <alignment vertical="center"/>
      <protection locked="0"/>
    </xf>
    <xf numFmtId="0" fontId="4" fillId="0" borderId="7" xfId="0" applyFont="1" applyBorder="1" applyAlignment="1" applyProtection="1">
      <alignment vertical="center"/>
      <protection locked="0"/>
    </xf>
    <xf numFmtId="0" fontId="4" fillId="0" borderId="8" xfId="0" applyFont="1" applyBorder="1" applyAlignment="1" applyProtection="1">
      <alignment vertical="center"/>
      <protection locked="0"/>
    </xf>
    <xf numFmtId="49" fontId="4" fillId="7" borderId="1" xfId="0" applyNumberFormat="1" applyFont="1" applyFill="1" applyBorder="1" applyAlignment="1" applyProtection="1">
      <alignment horizontal="center" vertical="center"/>
      <protection locked="0"/>
    </xf>
    <xf numFmtId="49" fontId="4" fillId="7" borderId="3" xfId="0" applyNumberFormat="1" applyFont="1" applyFill="1" applyBorder="1" applyAlignment="1" applyProtection="1">
      <alignment horizontal="center" vertical="center"/>
      <protection locked="0"/>
    </xf>
    <xf numFmtId="14" fontId="4" fillId="4" borderId="5" xfId="0" applyNumberFormat="1" applyFont="1" applyFill="1" applyBorder="1" applyAlignment="1" applyProtection="1">
      <alignment horizontal="center" vertical="center" wrapText="1"/>
      <protection locked="0"/>
    </xf>
    <xf numFmtId="0" fontId="4" fillId="4" borderId="5" xfId="0" applyFont="1" applyFill="1" applyBorder="1" applyAlignment="1" applyProtection="1">
      <alignment horizontal="center" vertical="center" wrapText="1"/>
      <protection locked="0"/>
    </xf>
    <xf numFmtId="0" fontId="3" fillId="8" borderId="5" xfId="0" applyFont="1" applyFill="1" applyBorder="1" applyAlignment="1" applyProtection="1">
      <alignment horizontal="center" vertical="center"/>
      <protection locked="0"/>
    </xf>
    <xf numFmtId="0" fontId="4" fillId="0" borderId="9" xfId="0" applyFont="1" applyBorder="1" applyAlignment="1" applyProtection="1">
      <alignment horizontal="center" vertical="center"/>
      <protection locked="0"/>
    </xf>
    <xf numFmtId="0" fontId="4" fillId="0" borderId="4" xfId="0" applyFont="1" applyBorder="1" applyAlignment="1" applyProtection="1">
      <alignment horizontal="center" vertical="center"/>
      <protection locked="0"/>
    </xf>
    <xf numFmtId="0" fontId="4" fillId="0" borderId="10" xfId="0" applyFont="1" applyBorder="1" applyAlignment="1" applyProtection="1">
      <alignment vertical="center" wrapText="1"/>
      <protection locked="0"/>
    </xf>
    <xf numFmtId="0" fontId="4" fillId="0" borderId="11" xfId="0" applyFont="1" applyBorder="1" applyAlignment="1" applyProtection="1">
      <alignment vertical="center" wrapText="1"/>
      <protection locked="0"/>
    </xf>
    <xf numFmtId="0" fontId="4" fillId="0" borderId="12" xfId="0" applyFont="1" applyBorder="1" applyAlignment="1" applyProtection="1">
      <alignment vertical="center" wrapText="1"/>
      <protection locked="0"/>
    </xf>
    <xf numFmtId="10" fontId="4" fillId="4" borderId="9" xfId="0" applyNumberFormat="1" applyFont="1" applyFill="1" applyBorder="1" applyAlignment="1" applyProtection="1">
      <alignment horizontal="center" vertical="center"/>
      <protection locked="0"/>
    </xf>
    <xf numFmtId="10" fontId="4" fillId="4" borderId="4" xfId="0" applyNumberFormat="1" applyFont="1" applyFill="1" applyBorder="1" applyAlignment="1" applyProtection="1">
      <alignment horizontal="center" vertical="center"/>
      <protection locked="0"/>
    </xf>
    <xf numFmtId="44" fontId="4" fillId="0" borderId="9" xfId="2" applyFont="1" applyBorder="1" applyAlignment="1" applyProtection="1">
      <alignment horizontal="center" vertical="center"/>
      <protection locked="0"/>
    </xf>
    <xf numFmtId="44" fontId="4" fillId="0" borderId="4" xfId="2" applyFont="1" applyBorder="1" applyAlignment="1" applyProtection="1">
      <alignment horizontal="center" vertical="center"/>
      <protection locked="0"/>
    </xf>
    <xf numFmtId="0" fontId="8" fillId="4" borderId="13" xfId="0" applyFont="1" applyFill="1" applyBorder="1" applyAlignment="1" applyProtection="1">
      <alignment vertical="center" wrapText="1"/>
      <protection locked="0"/>
    </xf>
    <xf numFmtId="0" fontId="8" fillId="4" borderId="6" xfId="0" applyFont="1" applyFill="1" applyBorder="1" applyAlignment="1" applyProtection="1">
      <alignment vertical="center" wrapText="1"/>
      <protection locked="0"/>
    </xf>
    <xf numFmtId="0" fontId="8" fillId="4" borderId="14" xfId="0" applyFont="1" applyFill="1" applyBorder="1" applyAlignment="1" applyProtection="1">
      <alignment vertical="center" wrapText="1"/>
      <protection locked="0"/>
    </xf>
    <xf numFmtId="0" fontId="3" fillId="6" borderId="1" xfId="0" applyFont="1" applyFill="1" applyBorder="1" applyAlignment="1" applyProtection="1">
      <alignment horizontal="center" vertical="center" wrapText="1"/>
      <protection locked="0"/>
    </xf>
    <xf numFmtId="0" fontId="3" fillId="6" borderId="2" xfId="0" applyFont="1" applyFill="1" applyBorder="1" applyAlignment="1" applyProtection="1">
      <alignment horizontal="center" vertical="center" wrapText="1"/>
      <protection locked="0"/>
    </xf>
    <xf numFmtId="0" fontId="3" fillId="6" borderId="3" xfId="0" applyFont="1" applyFill="1" applyBorder="1" applyAlignment="1" applyProtection="1">
      <alignment horizontal="center" vertical="center" wrapText="1"/>
      <protection locked="0"/>
    </xf>
    <xf numFmtId="0" fontId="3" fillId="8" borderId="1" xfId="0" applyFont="1" applyFill="1" applyBorder="1" applyAlignment="1" applyProtection="1">
      <alignment horizontal="center" vertical="center"/>
      <protection locked="0"/>
    </xf>
    <xf numFmtId="0" fontId="3" fillId="8" borderId="2" xfId="0" applyFont="1" applyFill="1" applyBorder="1" applyAlignment="1" applyProtection="1">
      <alignment horizontal="center" vertical="center"/>
      <protection locked="0"/>
    </xf>
    <xf numFmtId="0" fontId="3" fillId="8" borderId="3" xfId="0" applyFont="1" applyFill="1" applyBorder="1" applyAlignment="1" applyProtection="1">
      <alignment horizontal="center" vertical="center"/>
      <protection locked="0"/>
    </xf>
    <xf numFmtId="0" fontId="3" fillId="9" borderId="5" xfId="0" applyFont="1" applyFill="1" applyBorder="1" applyAlignment="1" applyProtection="1">
      <alignment horizontal="center" vertical="center"/>
      <protection locked="0"/>
    </xf>
    <xf numFmtId="0" fontId="4" fillId="0" borderId="11" xfId="0" applyFont="1" applyBorder="1" applyAlignment="1" applyProtection="1">
      <alignment vertical="center"/>
      <protection locked="0"/>
    </xf>
    <xf numFmtId="0" fontId="4" fillId="0" borderId="12" xfId="0" applyFont="1" applyBorder="1" applyAlignment="1" applyProtection="1">
      <alignment vertical="center"/>
      <protection locked="0"/>
    </xf>
    <xf numFmtId="10" fontId="4" fillId="0" borderId="9" xfId="0" applyNumberFormat="1" applyFont="1" applyBorder="1" applyAlignment="1" applyProtection="1">
      <alignment horizontal="center" vertical="center"/>
      <protection locked="0"/>
    </xf>
    <xf numFmtId="10" fontId="4" fillId="0" borderId="4" xfId="0" applyNumberFormat="1" applyFont="1" applyBorder="1" applyAlignment="1" applyProtection="1">
      <alignment horizontal="center" vertical="center"/>
      <protection locked="0"/>
    </xf>
    <xf numFmtId="0" fontId="8" fillId="0" borderId="13" xfId="0" applyFont="1" applyBorder="1" applyAlignment="1" applyProtection="1">
      <alignment vertical="center"/>
      <protection locked="0"/>
    </xf>
    <xf numFmtId="0" fontId="8" fillId="0" borderId="6" xfId="0" applyFont="1" applyBorder="1" applyAlignment="1" applyProtection="1">
      <alignment vertical="center"/>
      <protection locked="0"/>
    </xf>
    <xf numFmtId="0" fontId="8" fillId="0" borderId="14" xfId="0" applyFont="1" applyBorder="1" applyAlignment="1" applyProtection="1">
      <alignment vertical="center"/>
      <protection locked="0"/>
    </xf>
    <xf numFmtId="0" fontId="4" fillId="0" borderId="5" xfId="0" applyFont="1" applyBorder="1" applyAlignment="1" applyProtection="1">
      <alignment vertical="center"/>
      <protection locked="0"/>
    </xf>
    <xf numFmtId="0" fontId="4" fillId="0" borderId="3" xfId="0" applyFont="1" applyBorder="1" applyAlignment="1" applyProtection="1">
      <alignment vertical="center"/>
      <protection locked="0"/>
    </xf>
    <xf numFmtId="0" fontId="4" fillId="6" borderId="1" xfId="0" applyFont="1" applyFill="1" applyBorder="1" applyAlignment="1" applyProtection="1">
      <alignment horizontal="center" vertical="center" wrapText="1"/>
      <protection locked="0"/>
    </xf>
    <xf numFmtId="0" fontId="4" fillId="6" borderId="2" xfId="0" applyFont="1" applyFill="1" applyBorder="1" applyAlignment="1" applyProtection="1">
      <alignment horizontal="center" vertical="center" wrapText="1"/>
      <protection locked="0"/>
    </xf>
    <xf numFmtId="0" fontId="3" fillId="6" borderId="1" xfId="0" applyFont="1" applyFill="1" applyBorder="1" applyAlignment="1" applyProtection="1">
      <alignment horizontal="center" vertical="center"/>
      <protection locked="0"/>
    </xf>
    <xf numFmtId="0" fontId="3" fillId="6" borderId="2" xfId="0" applyFont="1" applyFill="1" applyBorder="1" applyAlignment="1" applyProtection="1">
      <alignment horizontal="center" vertical="center"/>
      <protection locked="0"/>
    </xf>
    <xf numFmtId="0" fontId="4" fillId="0" borderId="10" xfId="0" applyFont="1" applyBorder="1" applyAlignment="1" applyProtection="1">
      <alignment horizontal="center" vertical="center"/>
      <protection locked="0"/>
    </xf>
    <xf numFmtId="0" fontId="4" fillId="0" borderId="13" xfId="0" applyFont="1" applyBorder="1" applyAlignment="1" applyProtection="1">
      <alignment horizontal="center" vertical="center"/>
      <protection locked="0"/>
    </xf>
    <xf numFmtId="0" fontId="4" fillId="4" borderId="10" xfId="0" applyFont="1" applyFill="1" applyBorder="1" applyAlignment="1" applyProtection="1">
      <alignment vertical="center" wrapText="1"/>
      <protection locked="0"/>
    </xf>
    <xf numFmtId="0" fontId="4" fillId="4" borderId="11" xfId="0" applyFont="1" applyFill="1" applyBorder="1" applyAlignment="1" applyProtection="1">
      <alignment vertical="center" wrapText="1"/>
      <protection locked="0"/>
    </xf>
    <xf numFmtId="0" fontId="4" fillId="4" borderId="12" xfId="0" applyFont="1" applyFill="1" applyBorder="1" applyAlignment="1" applyProtection="1">
      <alignment vertical="center" wrapText="1"/>
      <protection locked="0"/>
    </xf>
    <xf numFmtId="0" fontId="4" fillId="4" borderId="13" xfId="0" applyFont="1" applyFill="1" applyBorder="1" applyAlignment="1" applyProtection="1">
      <alignment vertical="center" wrapText="1"/>
      <protection locked="0"/>
    </xf>
    <xf numFmtId="0" fontId="4" fillId="4" borderId="6" xfId="0" applyFont="1" applyFill="1" applyBorder="1" applyAlignment="1" applyProtection="1">
      <alignment vertical="center" wrapText="1"/>
      <protection locked="0"/>
    </xf>
    <xf numFmtId="0" fontId="4" fillId="4" borderId="14" xfId="0" applyFont="1" applyFill="1" applyBorder="1" applyAlignment="1" applyProtection="1">
      <alignment vertical="center" wrapText="1"/>
      <protection locked="0"/>
    </xf>
    <xf numFmtId="44" fontId="4" fillId="4" borderId="9" xfId="2" applyFont="1" applyFill="1" applyBorder="1" applyAlignment="1" applyProtection="1">
      <alignment horizontal="center" vertical="center"/>
      <protection locked="0"/>
    </xf>
    <xf numFmtId="44" fontId="4" fillId="4" borderId="4" xfId="2" applyFont="1" applyFill="1" applyBorder="1" applyAlignment="1" applyProtection="1">
      <alignment horizontal="center" vertical="center"/>
      <protection locked="0"/>
    </xf>
    <xf numFmtId="0" fontId="3" fillId="6" borderId="3" xfId="0" applyFont="1" applyFill="1" applyBorder="1" applyAlignment="1" applyProtection="1">
      <alignment horizontal="center" vertical="center"/>
      <protection locked="0"/>
    </xf>
    <xf numFmtId="0" fontId="4" fillId="4" borderId="10" xfId="0" applyFont="1" applyFill="1" applyBorder="1" applyAlignment="1" applyProtection="1">
      <alignment vertical="center"/>
      <protection locked="0"/>
    </xf>
    <xf numFmtId="0" fontId="4" fillId="4" borderId="11" xfId="0" applyFont="1" applyFill="1" applyBorder="1" applyAlignment="1" applyProtection="1">
      <alignment vertical="center"/>
      <protection locked="0"/>
    </xf>
    <xf numFmtId="0" fontId="4" fillId="4" borderId="12" xfId="0" applyFont="1" applyFill="1" applyBorder="1" applyAlignment="1" applyProtection="1">
      <alignment vertical="center"/>
      <protection locked="0"/>
    </xf>
    <xf numFmtId="44" fontId="9" fillId="4" borderId="9" xfId="2" applyFont="1" applyFill="1" applyBorder="1" applyAlignment="1" applyProtection="1">
      <alignment horizontal="center" vertical="center"/>
      <protection locked="0"/>
    </xf>
    <xf numFmtId="44" fontId="9" fillId="4" borderId="4" xfId="2" applyFont="1" applyFill="1" applyBorder="1" applyAlignment="1" applyProtection="1">
      <alignment horizontal="center" vertical="center"/>
      <protection locked="0"/>
    </xf>
    <xf numFmtId="0" fontId="3" fillId="9" borderId="1" xfId="0" applyFont="1" applyFill="1" applyBorder="1" applyAlignment="1" applyProtection="1">
      <alignment horizontal="center" vertical="center"/>
      <protection locked="0"/>
    </xf>
    <xf numFmtId="0" fontId="3" fillId="9" borderId="2" xfId="0" applyFont="1" applyFill="1" applyBorder="1" applyAlignment="1" applyProtection="1">
      <alignment horizontal="center" vertical="center"/>
      <protection locked="0"/>
    </xf>
    <xf numFmtId="0" fontId="3" fillId="9" borderId="3" xfId="0" applyFont="1" applyFill="1" applyBorder="1" applyAlignment="1" applyProtection="1">
      <alignment horizontal="center" vertical="center"/>
      <protection locked="0"/>
    </xf>
    <xf numFmtId="0" fontId="3" fillId="10" borderId="5" xfId="0" applyFont="1" applyFill="1" applyBorder="1" applyAlignment="1" applyProtection="1">
      <alignment horizontal="center" vertical="center"/>
      <protection locked="0"/>
    </xf>
    <xf numFmtId="0" fontId="4" fillId="0" borderId="10" xfId="0" applyFont="1" applyBorder="1" applyAlignment="1" applyProtection="1">
      <alignment vertical="center"/>
      <protection locked="0"/>
    </xf>
    <xf numFmtId="10" fontId="4" fillId="6" borderId="9" xfId="3" applyNumberFormat="1" applyFont="1" applyFill="1" applyBorder="1" applyAlignment="1" applyProtection="1">
      <alignment horizontal="center" vertical="center"/>
      <protection locked="0"/>
    </xf>
    <xf numFmtId="10" fontId="4" fillId="6" borderId="4" xfId="3" applyNumberFormat="1" applyFont="1" applyFill="1" applyBorder="1" applyAlignment="1" applyProtection="1">
      <alignment horizontal="center" vertical="center"/>
      <protection locked="0"/>
    </xf>
    <xf numFmtId="0" fontId="6" fillId="0" borderId="11" xfId="0" applyFont="1" applyBorder="1" applyAlignment="1" applyProtection="1">
      <alignment horizontal="left" vertical="center"/>
      <protection locked="0"/>
    </xf>
    <xf numFmtId="0" fontId="3" fillId="6" borderId="5" xfId="0" applyFont="1" applyFill="1" applyBorder="1" applyAlignment="1" applyProtection="1">
      <alignment horizontal="left" vertical="center"/>
      <protection locked="0"/>
    </xf>
    <xf numFmtId="0" fontId="4" fillId="0" borderId="15" xfId="0" applyFont="1" applyBorder="1" applyAlignment="1" applyProtection="1">
      <alignment vertical="center" wrapText="1"/>
      <protection locked="0"/>
    </xf>
    <xf numFmtId="0" fontId="4" fillId="0" borderId="0" xfId="0" applyFont="1" applyAlignment="1" applyProtection="1">
      <alignment vertical="center" wrapText="1"/>
      <protection locked="0"/>
    </xf>
    <xf numFmtId="0" fontId="4" fillId="0" borderId="16" xfId="0" applyFont="1" applyBorder="1" applyAlignment="1" applyProtection="1">
      <alignment vertical="center" wrapText="1"/>
      <protection locked="0"/>
    </xf>
    <xf numFmtId="10" fontId="4" fillId="0" borderId="9" xfId="3" applyNumberFormat="1" applyFont="1" applyBorder="1" applyAlignment="1" applyProtection="1">
      <alignment horizontal="center" vertical="center"/>
      <protection locked="0"/>
    </xf>
    <xf numFmtId="10" fontId="4" fillId="0" borderId="4" xfId="3" applyNumberFormat="1" applyFont="1" applyBorder="1" applyAlignment="1" applyProtection="1">
      <alignment horizontal="center" vertical="center"/>
      <protection locked="0"/>
    </xf>
    <xf numFmtId="0" fontId="8" fillId="0" borderId="15" xfId="0" applyFont="1" applyBorder="1" applyAlignment="1" applyProtection="1">
      <alignment vertical="center" wrapText="1"/>
      <protection locked="0"/>
    </xf>
    <xf numFmtId="0" fontId="8" fillId="0" borderId="0" xfId="0" applyFont="1" applyAlignment="1" applyProtection="1">
      <alignment vertical="center" wrapText="1"/>
      <protection locked="0"/>
    </xf>
    <xf numFmtId="0" fontId="8" fillId="0" borderId="16" xfId="0" applyFont="1" applyBorder="1" applyAlignment="1" applyProtection="1">
      <alignment vertical="center" wrapText="1"/>
      <protection locked="0"/>
    </xf>
    <xf numFmtId="0" fontId="4" fillId="0" borderId="9" xfId="0" applyFont="1" applyBorder="1" applyAlignment="1" applyProtection="1">
      <alignment vertical="center" wrapText="1"/>
      <protection locked="0"/>
    </xf>
    <xf numFmtId="10" fontId="8" fillId="0" borderId="4" xfId="0" applyNumberFormat="1" applyFont="1" applyBorder="1" applyAlignment="1" applyProtection="1">
      <alignment vertical="center" wrapText="1"/>
      <protection locked="0"/>
    </xf>
    <xf numFmtId="0" fontId="8" fillId="4" borderId="15" xfId="0" applyFont="1" applyFill="1" applyBorder="1" applyAlignment="1" applyProtection="1">
      <alignment vertical="center" wrapText="1"/>
      <protection locked="0"/>
    </xf>
    <xf numFmtId="0" fontId="8" fillId="4" borderId="0" xfId="0" applyFont="1" applyFill="1" applyAlignment="1" applyProtection="1">
      <alignment vertical="center" wrapText="1"/>
      <protection locked="0"/>
    </xf>
    <xf numFmtId="0" fontId="8" fillId="4" borderId="16" xfId="0" applyFont="1" applyFill="1" applyBorder="1" applyAlignment="1" applyProtection="1">
      <alignment vertical="center" wrapText="1"/>
      <protection locked="0"/>
    </xf>
    <xf numFmtId="0" fontId="8" fillId="0" borderId="13" xfId="0" applyFont="1" applyBorder="1" applyAlignment="1" applyProtection="1">
      <alignment vertical="center" wrapText="1"/>
      <protection locked="0"/>
    </xf>
    <xf numFmtId="0" fontId="8" fillId="0" borderId="6" xfId="0" applyFont="1" applyBorder="1" applyAlignment="1" applyProtection="1">
      <alignment vertical="center" wrapText="1"/>
      <protection locked="0"/>
    </xf>
    <xf numFmtId="0" fontId="8" fillId="0" borderId="14" xfId="0" applyFont="1" applyBorder="1" applyAlignment="1" applyProtection="1">
      <alignment vertical="center" wrapText="1"/>
      <protection locked="0"/>
    </xf>
    <xf numFmtId="0" fontId="4" fillId="0" borderId="10" xfId="0" applyFont="1" applyBorder="1" applyAlignment="1" applyProtection="1">
      <alignment horizontal="left" vertical="center"/>
      <protection locked="0"/>
    </xf>
    <xf numFmtId="0" fontId="4" fillId="0" borderId="11" xfId="0" applyFont="1" applyBorder="1" applyAlignment="1" applyProtection="1">
      <alignment horizontal="left" vertical="center"/>
      <protection locked="0"/>
    </xf>
    <xf numFmtId="0" fontId="4" fillId="0" borderId="12" xfId="0" applyFont="1" applyBorder="1" applyAlignment="1" applyProtection="1">
      <alignment horizontal="left" vertical="center"/>
      <protection locked="0"/>
    </xf>
    <xf numFmtId="0" fontId="4" fillId="0" borderId="10" xfId="0" applyFont="1" applyBorder="1" applyAlignment="1" applyProtection="1">
      <alignment horizontal="center" vertical="center" wrapText="1"/>
      <protection locked="0"/>
    </xf>
    <xf numFmtId="0" fontId="4" fillId="0" borderId="12" xfId="0" applyFont="1" applyBorder="1" applyAlignment="1" applyProtection="1">
      <alignment horizontal="center" vertical="center" wrapText="1"/>
      <protection locked="0"/>
    </xf>
    <xf numFmtId="0" fontId="4" fillId="0" borderId="13" xfId="0" applyFont="1" applyBorder="1" applyAlignment="1" applyProtection="1">
      <alignment horizontal="center" vertical="center" wrapText="1"/>
      <protection locked="0"/>
    </xf>
    <xf numFmtId="0" fontId="4" fillId="0" borderId="14" xfId="0" applyFont="1" applyBorder="1" applyAlignment="1" applyProtection="1">
      <alignment horizontal="center" vertical="center" wrapText="1"/>
      <protection locked="0"/>
    </xf>
    <xf numFmtId="0" fontId="4" fillId="6" borderId="5" xfId="0" applyFont="1" applyFill="1" applyBorder="1" applyAlignment="1">
      <alignment horizontal="center" vertical="center"/>
    </xf>
    <xf numFmtId="10" fontId="4" fillId="0" borderId="9" xfId="3" applyNumberFormat="1" applyFont="1" applyFill="1" applyBorder="1" applyAlignment="1" applyProtection="1">
      <alignment horizontal="center" vertical="center"/>
      <protection locked="0"/>
    </xf>
    <xf numFmtId="10" fontId="4" fillId="0" borderId="4" xfId="3" applyNumberFormat="1" applyFont="1" applyFill="1" applyBorder="1" applyAlignment="1" applyProtection="1">
      <alignment horizontal="center" vertical="center"/>
      <protection locked="0"/>
    </xf>
    <xf numFmtId="44" fontId="4" fillId="0" borderId="9" xfId="2" applyFont="1" applyFill="1" applyBorder="1" applyAlignment="1" applyProtection="1">
      <alignment horizontal="center" vertical="center"/>
    </xf>
    <xf numFmtId="44" fontId="4" fillId="0" borderId="4" xfId="2" applyFont="1" applyFill="1" applyBorder="1" applyAlignment="1" applyProtection="1">
      <alignment horizontal="center" vertical="center"/>
    </xf>
    <xf numFmtId="0" fontId="8" fillId="0" borderId="13" xfId="0" quotePrefix="1" applyFont="1" applyBorder="1" applyAlignment="1" applyProtection="1">
      <alignment horizontal="left" vertical="center"/>
      <protection locked="0"/>
    </xf>
    <xf numFmtId="0" fontId="8" fillId="0" borderId="6" xfId="0" applyFont="1" applyBorder="1" applyAlignment="1" applyProtection="1">
      <alignment horizontal="left" vertical="center"/>
      <protection locked="0"/>
    </xf>
    <xf numFmtId="0" fontId="8" fillId="0" borderId="14" xfId="0" applyFont="1" applyBorder="1" applyAlignment="1" applyProtection="1">
      <alignment horizontal="left" vertical="center"/>
      <protection locked="0"/>
    </xf>
    <xf numFmtId="0" fontId="3" fillId="10" borderId="1" xfId="0" applyFont="1" applyFill="1" applyBorder="1" applyAlignment="1" applyProtection="1">
      <alignment horizontal="center" vertical="center"/>
      <protection locked="0"/>
    </xf>
    <xf numFmtId="0" fontId="3" fillId="10" borderId="2" xfId="0" applyFont="1" applyFill="1" applyBorder="1" applyAlignment="1" applyProtection="1">
      <alignment horizontal="center" vertical="center"/>
      <protection locked="0"/>
    </xf>
    <xf numFmtId="0" fontId="3" fillId="10" borderId="3" xfId="0" applyFont="1" applyFill="1" applyBorder="1" applyAlignment="1" applyProtection="1">
      <alignment horizontal="center" vertical="center"/>
      <protection locked="0"/>
    </xf>
    <xf numFmtId="0" fontId="3" fillId="11" borderId="5" xfId="0" applyFont="1" applyFill="1" applyBorder="1" applyAlignment="1" applyProtection="1">
      <alignment horizontal="center" vertical="center"/>
      <protection locked="0"/>
    </xf>
    <xf numFmtId="0" fontId="9" fillId="4" borderId="5" xfId="0" applyFont="1" applyFill="1" applyBorder="1" applyAlignment="1" applyProtection="1">
      <alignment horizontal="left" vertical="center" wrapText="1"/>
      <protection locked="0"/>
    </xf>
    <xf numFmtId="0" fontId="10" fillId="6" borderId="5" xfId="0" applyFont="1" applyFill="1" applyBorder="1" applyAlignment="1" applyProtection="1">
      <alignment horizontal="center" vertical="center" wrapText="1"/>
      <protection locked="0"/>
    </xf>
    <xf numFmtId="10" fontId="8" fillId="0" borderId="13" xfId="0" applyNumberFormat="1" applyFont="1" applyBorder="1" applyAlignment="1" applyProtection="1">
      <alignment vertical="center"/>
      <protection locked="0"/>
    </xf>
    <xf numFmtId="0" fontId="4" fillId="0" borderId="3" xfId="0" applyFont="1" applyBorder="1" applyAlignment="1" applyProtection="1">
      <alignment horizontal="left" vertical="center"/>
      <protection locked="0"/>
    </xf>
    <xf numFmtId="0" fontId="3" fillId="12" borderId="1" xfId="0" applyFont="1" applyFill="1" applyBorder="1" applyAlignment="1" applyProtection="1">
      <alignment horizontal="center" vertical="center"/>
      <protection locked="0"/>
    </xf>
    <xf numFmtId="0" fontId="3" fillId="12" borderId="2" xfId="0" applyFont="1" applyFill="1" applyBorder="1" applyAlignment="1" applyProtection="1">
      <alignment horizontal="center" vertical="center"/>
      <protection locked="0"/>
    </xf>
    <xf numFmtId="0" fontId="3" fillId="12" borderId="3" xfId="0" applyFont="1" applyFill="1" applyBorder="1" applyAlignment="1" applyProtection="1">
      <alignment horizontal="center" vertical="center"/>
      <protection locked="0"/>
    </xf>
    <xf numFmtId="0" fontId="4" fillId="6" borderId="5" xfId="0" applyFont="1" applyFill="1" applyBorder="1" applyAlignment="1" applyProtection="1">
      <alignment horizontal="center" vertical="center"/>
      <protection locked="0"/>
    </xf>
    <xf numFmtId="0" fontId="3" fillId="11" borderId="1" xfId="0" applyFont="1" applyFill="1" applyBorder="1" applyAlignment="1" applyProtection="1">
      <alignment horizontal="center" vertical="center"/>
      <protection locked="0"/>
    </xf>
    <xf numFmtId="0" fontId="3" fillId="11" borderId="2" xfId="0" applyFont="1" applyFill="1" applyBorder="1" applyAlignment="1" applyProtection="1">
      <alignment horizontal="center" vertical="center"/>
      <protection locked="0"/>
    </xf>
    <xf numFmtId="0" fontId="3" fillId="11" borderId="3" xfId="0" applyFont="1" applyFill="1" applyBorder="1" applyAlignment="1" applyProtection="1">
      <alignment horizontal="center" vertical="center"/>
      <protection locked="0"/>
    </xf>
    <xf numFmtId="0" fontId="3" fillId="12" borderId="5" xfId="0" applyFont="1" applyFill="1" applyBorder="1" applyAlignment="1" applyProtection="1">
      <alignment horizontal="center" vertical="center"/>
      <protection locked="0"/>
    </xf>
    <xf numFmtId="0" fontId="7" fillId="0" borderId="1" xfId="0" applyFont="1" applyBorder="1" applyAlignment="1" applyProtection="1">
      <alignment horizontal="left" vertical="center" wrapText="1"/>
      <protection locked="0"/>
    </xf>
    <xf numFmtId="0" fontId="7" fillId="0" borderId="2" xfId="0" applyFont="1" applyBorder="1" applyAlignment="1" applyProtection="1">
      <alignment horizontal="left" vertical="center" wrapText="1"/>
      <protection locked="0"/>
    </xf>
    <xf numFmtId="0" fontId="7" fillId="0" borderId="3" xfId="0" applyFont="1" applyBorder="1" applyAlignment="1" applyProtection="1">
      <alignment horizontal="left" vertical="center" wrapText="1"/>
      <protection locked="0"/>
    </xf>
    <xf numFmtId="0" fontId="3" fillId="13" borderId="5" xfId="0" applyFont="1" applyFill="1" applyBorder="1" applyAlignment="1" applyProtection="1">
      <alignment horizontal="center" vertical="center"/>
      <protection locked="0"/>
    </xf>
    <xf numFmtId="0" fontId="3" fillId="13" borderId="1" xfId="0" applyFont="1" applyFill="1" applyBorder="1" applyAlignment="1" applyProtection="1">
      <alignment horizontal="center" vertical="center"/>
      <protection locked="0"/>
    </xf>
    <xf numFmtId="0" fontId="3" fillId="13" borderId="2" xfId="0" applyFont="1" applyFill="1" applyBorder="1" applyAlignment="1" applyProtection="1">
      <alignment horizontal="center" vertical="center"/>
      <protection locked="0"/>
    </xf>
    <xf numFmtId="0" fontId="3" fillId="13" borderId="3" xfId="0" applyFont="1" applyFill="1" applyBorder="1" applyAlignment="1" applyProtection="1">
      <alignment horizontal="center" vertical="center"/>
      <protection locked="0"/>
    </xf>
    <xf numFmtId="44" fontId="4" fillId="0" borderId="9" xfId="0" applyNumberFormat="1" applyFont="1" applyBorder="1" applyAlignment="1" applyProtection="1">
      <alignment horizontal="center" vertical="center" wrapText="1"/>
      <protection locked="0"/>
    </xf>
    <xf numFmtId="0" fontId="4" fillId="0" borderId="4" xfId="0" applyFont="1" applyBorder="1" applyAlignment="1" applyProtection="1">
      <alignment horizontal="center" vertical="center" wrapText="1"/>
      <protection locked="0"/>
    </xf>
    <xf numFmtId="0" fontId="4" fillId="6" borderId="1" xfId="0" applyFont="1" applyFill="1" applyBorder="1" applyAlignment="1" applyProtection="1">
      <alignment horizontal="center" vertical="center"/>
      <protection locked="0"/>
    </xf>
    <xf numFmtId="0" fontId="4" fillId="6" borderId="2" xfId="0" applyFont="1" applyFill="1" applyBorder="1" applyAlignment="1" applyProtection="1">
      <alignment horizontal="center" vertical="center"/>
      <protection locked="0"/>
    </xf>
    <xf numFmtId="0" fontId="4" fillId="6" borderId="3" xfId="0" applyFont="1" applyFill="1" applyBorder="1" applyAlignment="1" applyProtection="1">
      <alignment horizontal="center" vertical="center"/>
      <protection locked="0"/>
    </xf>
    <xf numFmtId="0" fontId="3" fillId="0" borderId="0" xfId="0" applyFont="1" applyAlignment="1" applyProtection="1">
      <alignment horizontal="center" vertical="center"/>
      <protection locked="0"/>
    </xf>
    <xf numFmtId="0" fontId="3" fillId="14" borderId="5" xfId="0" applyFont="1" applyFill="1" applyBorder="1" applyAlignment="1" applyProtection="1">
      <alignment horizontal="center" vertical="center"/>
      <protection locked="0"/>
    </xf>
    <xf numFmtId="0" fontId="16" fillId="0" borderId="15" xfId="0" applyFont="1" applyBorder="1" applyAlignment="1">
      <alignment horizontal="left" wrapText="1"/>
    </xf>
    <xf numFmtId="0" fontId="16" fillId="0" borderId="0" xfId="0" applyFont="1" applyAlignment="1">
      <alignment horizontal="left" wrapText="1"/>
    </xf>
    <xf numFmtId="0" fontId="0" fillId="0" borderId="0" xfId="0" applyAlignment="1">
      <alignment horizontal="left" vertical="top" wrapText="1"/>
    </xf>
    <xf numFmtId="0" fontId="16" fillId="0" borderId="15" xfId="0" applyFont="1" applyBorder="1" applyAlignment="1">
      <alignment horizontal="center" wrapText="1"/>
    </xf>
    <xf numFmtId="0" fontId="16" fillId="0" borderId="0" xfId="0" applyFont="1" applyAlignment="1">
      <alignment horizontal="center" wrapText="1"/>
    </xf>
    <xf numFmtId="0" fontId="16" fillId="0" borderId="0" xfId="0" applyFont="1" applyAlignment="1">
      <alignment horizontal="left" vertical="center" wrapText="1"/>
    </xf>
    <xf numFmtId="0" fontId="8" fillId="0" borderId="6" xfId="0" quotePrefix="1" applyFont="1" applyBorder="1" applyAlignment="1" applyProtection="1">
      <alignment horizontal="left" vertical="center"/>
      <protection locked="0"/>
    </xf>
    <xf numFmtId="0" fontId="8" fillId="0" borderId="14" xfId="0" quotePrefix="1" applyFont="1" applyBorder="1" applyAlignment="1" applyProtection="1">
      <alignment horizontal="left" vertical="center"/>
      <protection locked="0"/>
    </xf>
    <xf numFmtId="0" fontId="12" fillId="15" borderId="1" xfId="0" applyFont="1" applyFill="1" applyBorder="1" applyAlignment="1" applyProtection="1">
      <alignment horizontal="center" vertical="center"/>
      <protection locked="0"/>
    </xf>
    <xf numFmtId="0" fontId="12" fillId="15" borderId="2" xfId="0" applyFont="1" applyFill="1" applyBorder="1" applyAlignment="1" applyProtection="1">
      <alignment horizontal="center" vertical="center"/>
      <protection locked="0"/>
    </xf>
    <xf numFmtId="0" fontId="12" fillId="15" borderId="3" xfId="0" applyFont="1" applyFill="1" applyBorder="1" applyAlignment="1" applyProtection="1">
      <alignment horizontal="center" vertical="center"/>
      <protection locked="0"/>
    </xf>
    <xf numFmtId="44" fontId="12" fillId="15" borderId="1" xfId="2" applyFont="1" applyFill="1" applyBorder="1" applyAlignment="1" applyProtection="1">
      <alignment horizontal="center" vertical="center"/>
      <protection locked="0"/>
    </xf>
    <xf numFmtId="44" fontId="12" fillId="15" borderId="2" xfId="2" applyFont="1" applyFill="1" applyBorder="1" applyAlignment="1" applyProtection="1">
      <alignment horizontal="center" vertical="center"/>
      <protection locked="0"/>
    </xf>
    <xf numFmtId="44" fontId="12" fillId="15" borderId="3" xfId="2" applyFont="1" applyFill="1" applyBorder="1" applyAlignment="1" applyProtection="1">
      <alignment horizontal="center" vertical="center"/>
      <protection locked="0"/>
    </xf>
    <xf numFmtId="0" fontId="3" fillId="7" borderId="1" xfId="0" applyFont="1" applyFill="1" applyBorder="1" applyAlignment="1" applyProtection="1">
      <alignment horizontal="center" vertical="center"/>
      <protection locked="0"/>
    </xf>
    <xf numFmtId="0" fontId="3" fillId="7" borderId="2" xfId="0" applyFont="1" applyFill="1" applyBorder="1" applyAlignment="1" applyProtection="1">
      <alignment horizontal="center" vertical="center"/>
      <protection locked="0"/>
    </xf>
    <xf numFmtId="0" fontId="3" fillId="7" borderId="3" xfId="0" applyFont="1" applyFill="1" applyBorder="1" applyAlignment="1" applyProtection="1">
      <alignment horizontal="center" vertical="center"/>
      <protection locked="0"/>
    </xf>
    <xf numFmtId="0" fontId="11" fillId="0" borderId="6" xfId="0" applyFont="1" applyBorder="1" applyAlignment="1" applyProtection="1">
      <alignment horizontal="center" vertical="center"/>
      <protection locked="0"/>
    </xf>
    <xf numFmtId="166" fontId="12" fillId="15" borderId="1" xfId="4" applyFont="1" applyFill="1" applyBorder="1" applyAlignment="1" applyProtection="1">
      <alignment horizontal="center" vertical="center"/>
      <protection locked="0"/>
    </xf>
    <xf numFmtId="166" fontId="12" fillId="15" borderId="2" xfId="4" applyFont="1" applyFill="1" applyBorder="1" applyAlignment="1" applyProtection="1">
      <alignment horizontal="center" vertical="center"/>
      <protection locked="0"/>
    </xf>
    <xf numFmtId="166" fontId="12" fillId="15" borderId="3" xfId="4" applyFont="1" applyFill="1" applyBorder="1" applyAlignment="1" applyProtection="1">
      <alignment horizontal="center" vertical="center"/>
      <protection locked="0"/>
    </xf>
    <xf numFmtId="0" fontId="3" fillId="7" borderId="5" xfId="0" applyFont="1" applyFill="1" applyBorder="1" applyAlignment="1" applyProtection="1">
      <alignment horizontal="center" vertical="center"/>
      <protection locked="0"/>
    </xf>
  </cellXfs>
  <cellStyles count="8">
    <cellStyle name="Moeda" xfId="2" builtinId="4"/>
    <cellStyle name="Moeda 2" xfId="4" xr:uid="{F6752247-CDD7-4287-A797-2D0B2CC4A54E}"/>
    <cellStyle name="Moeda 3" xfId="7" xr:uid="{7EA6F7C6-97A7-49F0-BF68-51ACC4815198}"/>
    <cellStyle name="Normal" xfId="0" builtinId="0"/>
    <cellStyle name="Normal 2" xfId="5" xr:uid="{E53FD373-0E83-4326-817A-736A477948E6}"/>
    <cellStyle name="Normal 2 3" xfId="6" xr:uid="{DFB82534-02AD-4D9C-A0EE-F7BA93F27E33}"/>
    <cellStyle name="Porcentagem" xfId="3" builtinId="5"/>
    <cellStyle name="Vírgul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9021AF-B9C1-4058-B820-976623F8CD28}">
  <dimension ref="A1:AC165"/>
  <sheetViews>
    <sheetView tabSelected="1" topLeftCell="A157" workbookViewId="0">
      <selection activeCell="I133" sqref="I133"/>
    </sheetView>
  </sheetViews>
  <sheetFormatPr defaultRowHeight="14.25"/>
  <cols>
    <col min="3" max="3" width="18.375" customWidth="1"/>
    <col min="4" max="4" width="13.625" customWidth="1"/>
    <col min="5" max="5" width="13.375" customWidth="1"/>
    <col min="6" max="6" width="13" customWidth="1"/>
    <col min="7" max="7" width="16.75" customWidth="1"/>
    <col min="8" max="8" width="24" customWidth="1"/>
    <col min="9" max="9" width="34.25" customWidth="1"/>
  </cols>
  <sheetData>
    <row r="1" spans="1:9" ht="60" customHeight="1">
      <c r="A1" s="119" t="s">
        <v>171</v>
      </c>
      <c r="B1" s="120"/>
      <c r="C1" s="120"/>
      <c r="D1" s="120"/>
      <c r="E1" s="120"/>
      <c r="F1" s="120"/>
      <c r="G1" s="120"/>
      <c r="H1" s="120"/>
      <c r="I1" s="121"/>
    </row>
    <row r="2" spans="1:9">
      <c r="A2" s="122" t="s">
        <v>0</v>
      </c>
      <c r="B2" s="122"/>
      <c r="C2" s="122"/>
      <c r="D2" s="122"/>
      <c r="E2" s="122"/>
      <c r="F2" s="122"/>
      <c r="G2" s="122"/>
      <c r="H2" s="122"/>
      <c r="I2" s="122"/>
    </row>
    <row r="3" spans="1:9">
      <c r="A3" s="113" t="s">
        <v>1</v>
      </c>
      <c r="B3" s="113"/>
      <c r="C3" s="123"/>
      <c r="D3" s="115"/>
      <c r="E3" s="115"/>
      <c r="F3" s="115"/>
      <c r="G3" s="115"/>
      <c r="H3" s="115"/>
      <c r="I3" s="116"/>
    </row>
    <row r="4" spans="1:9">
      <c r="A4" s="113" t="s">
        <v>2</v>
      </c>
      <c r="B4" s="113"/>
      <c r="C4" s="114"/>
      <c r="D4" s="115"/>
      <c r="E4" s="115"/>
      <c r="F4" s="115"/>
      <c r="G4" s="115"/>
      <c r="H4" s="115"/>
      <c r="I4" s="116"/>
    </row>
    <row r="5" spans="1:9">
      <c r="A5" s="113" t="s">
        <v>3</v>
      </c>
      <c r="B5" s="113"/>
      <c r="C5" s="114"/>
      <c r="D5" s="115"/>
      <c r="E5" s="115"/>
      <c r="F5" s="115"/>
      <c r="G5" s="115"/>
      <c r="H5" s="115"/>
      <c r="I5" s="116"/>
    </row>
    <row r="6" spans="1:9">
      <c r="A6" s="113" t="s">
        <v>4</v>
      </c>
      <c r="B6" s="113"/>
      <c r="C6" s="114"/>
      <c r="D6" s="115"/>
      <c r="E6" s="115"/>
      <c r="F6" s="115"/>
      <c r="G6" s="115"/>
      <c r="H6" s="115"/>
      <c r="I6" s="116"/>
    </row>
    <row r="7" spans="1:9">
      <c r="A7" s="1"/>
      <c r="B7" s="1"/>
      <c r="C7" s="2"/>
      <c r="D7" s="3"/>
      <c r="E7" s="3"/>
      <c r="F7" s="3"/>
      <c r="G7" s="3"/>
      <c r="H7" s="3"/>
      <c r="I7" s="3"/>
    </row>
    <row r="8" spans="1:9">
      <c r="A8" s="117" t="s">
        <v>5</v>
      </c>
      <c r="B8" s="117"/>
      <c r="C8" s="117"/>
      <c r="D8" s="117"/>
      <c r="E8" s="117"/>
      <c r="F8" s="117"/>
      <c r="G8" s="117"/>
      <c r="H8" s="117"/>
      <c r="I8" s="117"/>
    </row>
    <row r="9" spans="1:9">
      <c r="A9" s="4" t="s">
        <v>6</v>
      </c>
      <c r="B9" s="118" t="s">
        <v>7</v>
      </c>
      <c r="C9" s="118"/>
      <c r="D9" s="118"/>
      <c r="E9" s="118"/>
      <c r="F9" s="118"/>
      <c r="G9" s="118"/>
      <c r="H9" s="118"/>
      <c r="I9" s="5"/>
    </row>
    <row r="10" spans="1:9">
      <c r="A10" s="4" t="s">
        <v>8</v>
      </c>
      <c r="B10" s="118" t="s">
        <v>9</v>
      </c>
      <c r="C10" s="118"/>
      <c r="D10" s="118"/>
      <c r="E10" s="118"/>
      <c r="F10" s="118"/>
      <c r="G10" s="118"/>
      <c r="H10" s="118"/>
      <c r="I10" s="6" t="s">
        <v>144</v>
      </c>
    </row>
    <row r="11" spans="1:9">
      <c r="A11" s="4" t="s">
        <v>10</v>
      </c>
      <c r="B11" s="132" t="s">
        <v>11</v>
      </c>
      <c r="C11" s="132"/>
      <c r="D11" s="132"/>
      <c r="E11" s="132"/>
      <c r="F11" s="132"/>
      <c r="G11" s="132"/>
      <c r="H11" s="132"/>
      <c r="I11" s="7"/>
    </row>
    <row r="12" spans="1:9" ht="15">
      <c r="A12" s="4" t="s">
        <v>12</v>
      </c>
      <c r="B12" s="118" t="s">
        <v>13</v>
      </c>
      <c r="C12" s="118"/>
      <c r="D12" s="118"/>
      <c r="E12" s="118"/>
      <c r="F12" s="118"/>
      <c r="G12" s="118"/>
      <c r="H12" s="118"/>
      <c r="I12" s="8">
        <v>24</v>
      </c>
    </row>
    <row r="13" spans="1:9">
      <c r="A13" s="4" t="s">
        <v>14</v>
      </c>
      <c r="B13" s="133" t="s">
        <v>15</v>
      </c>
      <c r="C13" s="133"/>
      <c r="D13" s="133"/>
      <c r="E13" s="133"/>
      <c r="F13" s="133"/>
      <c r="G13" s="133"/>
      <c r="H13" s="133"/>
      <c r="I13" s="9"/>
    </row>
    <row r="14" spans="1:9">
      <c r="A14" s="4" t="s">
        <v>16</v>
      </c>
      <c r="B14" s="134" t="s">
        <v>17</v>
      </c>
      <c r="C14" s="134"/>
      <c r="D14" s="134"/>
      <c r="E14" s="134"/>
      <c r="F14" s="134"/>
      <c r="G14" s="134"/>
      <c r="H14" s="134"/>
      <c r="I14" s="10" t="s">
        <v>18</v>
      </c>
    </row>
    <row r="15" spans="1:9">
      <c r="A15" s="135"/>
      <c r="B15" s="135"/>
      <c r="C15" s="135"/>
      <c r="D15" s="135"/>
      <c r="E15" s="135"/>
      <c r="F15" s="135"/>
      <c r="G15" s="135"/>
      <c r="H15" s="135"/>
      <c r="I15" s="135"/>
    </row>
    <row r="16" spans="1:9">
      <c r="A16" s="117" t="s">
        <v>19</v>
      </c>
      <c r="B16" s="117"/>
      <c r="C16" s="117"/>
      <c r="D16" s="117"/>
      <c r="E16" s="117"/>
      <c r="F16" s="117"/>
      <c r="G16" s="117"/>
      <c r="H16" s="117"/>
      <c r="I16" s="117"/>
    </row>
    <row r="17" spans="1:9">
      <c r="A17" s="124" t="s">
        <v>20</v>
      </c>
      <c r="B17" s="125"/>
      <c r="C17" s="125"/>
      <c r="D17" s="125"/>
      <c r="E17" s="125"/>
      <c r="F17" s="125"/>
      <c r="G17" s="125"/>
      <c r="H17" s="125"/>
      <c r="I17" s="126"/>
    </row>
    <row r="18" spans="1:9">
      <c r="A18" s="11">
        <v>1</v>
      </c>
      <c r="B18" s="127" t="s">
        <v>21</v>
      </c>
      <c r="C18" s="128"/>
      <c r="D18" s="128"/>
      <c r="E18" s="128"/>
      <c r="F18" s="128"/>
      <c r="G18" s="129"/>
      <c r="H18" s="130" t="s">
        <v>143</v>
      </c>
      <c r="I18" s="130"/>
    </row>
    <row r="19" spans="1:9">
      <c r="A19" s="11">
        <v>2</v>
      </c>
      <c r="B19" s="127" t="s">
        <v>172</v>
      </c>
      <c r="C19" s="128"/>
      <c r="D19" s="128"/>
      <c r="E19" s="128"/>
      <c r="F19" s="128"/>
      <c r="G19" s="129"/>
      <c r="H19" s="131">
        <v>16946</v>
      </c>
      <c r="I19" s="131"/>
    </row>
    <row r="20" spans="1:9" ht="30.75" customHeight="1">
      <c r="A20" s="11">
        <v>3</v>
      </c>
      <c r="B20" s="127" t="s">
        <v>22</v>
      </c>
      <c r="C20" s="128"/>
      <c r="D20" s="128"/>
      <c r="E20" s="129"/>
      <c r="F20" s="12" t="s">
        <v>23</v>
      </c>
      <c r="G20" s="13">
        <v>212405</v>
      </c>
      <c r="H20" s="142" t="s">
        <v>149</v>
      </c>
      <c r="I20" s="143"/>
    </row>
    <row r="21" spans="1:9">
      <c r="A21" s="11">
        <v>4</v>
      </c>
      <c r="B21" s="127" t="s">
        <v>24</v>
      </c>
      <c r="C21" s="128"/>
      <c r="D21" s="128"/>
      <c r="E21" s="128"/>
      <c r="F21" s="128"/>
      <c r="G21" s="129"/>
      <c r="H21" s="144">
        <v>45311</v>
      </c>
      <c r="I21" s="145"/>
    </row>
    <row r="22" spans="1:9">
      <c r="A22" s="14"/>
      <c r="B22" s="15"/>
      <c r="C22" s="15"/>
      <c r="D22" s="15"/>
      <c r="E22" s="15"/>
      <c r="F22" s="15"/>
      <c r="G22" s="15"/>
      <c r="H22" s="16"/>
      <c r="I22" s="17"/>
    </row>
    <row r="23" spans="1:9">
      <c r="A23" s="146" t="s">
        <v>25</v>
      </c>
      <c r="B23" s="146"/>
      <c r="C23" s="146"/>
      <c r="D23" s="146"/>
      <c r="E23" s="146"/>
      <c r="F23" s="146"/>
      <c r="G23" s="146"/>
      <c r="H23" s="146"/>
      <c r="I23" s="146"/>
    </row>
    <row r="24" spans="1:9">
      <c r="A24" s="18">
        <v>1</v>
      </c>
      <c r="B24" s="146" t="s">
        <v>26</v>
      </c>
      <c r="C24" s="146"/>
      <c r="D24" s="146"/>
      <c r="E24" s="146"/>
      <c r="F24" s="146"/>
      <c r="G24" s="146"/>
      <c r="H24" s="146"/>
      <c r="I24" s="19" t="s">
        <v>27</v>
      </c>
    </row>
    <row r="25" spans="1:9">
      <c r="A25" s="11" t="s">
        <v>6</v>
      </c>
      <c r="B25" s="136" t="s">
        <v>28</v>
      </c>
      <c r="C25" s="137"/>
      <c r="D25" s="20"/>
      <c r="E25" s="20"/>
      <c r="F25" s="20"/>
      <c r="G25" s="20"/>
      <c r="H25" s="21"/>
      <c r="I25" s="22">
        <v>0</v>
      </c>
    </row>
    <row r="26" spans="1:9">
      <c r="A26" s="11" t="s">
        <v>8</v>
      </c>
      <c r="B26" s="138" t="s">
        <v>29</v>
      </c>
      <c r="C26" s="139"/>
      <c r="D26" s="108" t="s">
        <v>141</v>
      </c>
      <c r="E26" s="24"/>
      <c r="F26" s="24"/>
      <c r="G26" s="24"/>
      <c r="H26" s="25">
        <v>0</v>
      </c>
      <c r="I26" s="26">
        <f>ROUND($I$25*$H$26,2)</f>
        <v>0</v>
      </c>
    </row>
    <row r="27" spans="1:9">
      <c r="A27" s="11" t="s">
        <v>10</v>
      </c>
      <c r="B27" s="138" t="s">
        <v>30</v>
      </c>
      <c r="C27" s="139"/>
      <c r="D27" s="24"/>
      <c r="E27" s="24"/>
      <c r="F27" s="24"/>
      <c r="G27" s="24"/>
      <c r="H27" s="25">
        <v>0</v>
      </c>
      <c r="I27" s="26">
        <f>ROUND($I$25*$H$27,2)</f>
        <v>0</v>
      </c>
    </row>
    <row r="28" spans="1:9">
      <c r="A28" s="11" t="s">
        <v>12</v>
      </c>
      <c r="B28" s="140" t="s">
        <v>31</v>
      </c>
      <c r="C28" s="141"/>
      <c r="D28" s="24"/>
      <c r="E28" s="24"/>
      <c r="F28" s="24"/>
      <c r="G28" s="24"/>
      <c r="H28" s="27"/>
      <c r="I28" s="26">
        <v>0</v>
      </c>
    </row>
    <row r="29" spans="1:9">
      <c r="A29" s="11" t="s">
        <v>14</v>
      </c>
      <c r="B29" s="138" t="s">
        <v>32</v>
      </c>
      <c r="C29" s="139"/>
      <c r="D29" s="24"/>
      <c r="E29" s="24"/>
      <c r="F29" s="24"/>
      <c r="G29" s="24"/>
      <c r="H29" s="27"/>
      <c r="I29" s="26">
        <v>0</v>
      </c>
    </row>
    <row r="30" spans="1:9">
      <c r="A30" s="11" t="s">
        <v>16</v>
      </c>
      <c r="B30" s="136" t="s">
        <v>33</v>
      </c>
      <c r="C30" s="137"/>
      <c r="D30" s="137"/>
      <c r="E30" s="28"/>
      <c r="F30" s="29"/>
      <c r="G30" s="29"/>
      <c r="H30" s="30"/>
      <c r="I30" s="26">
        <v>0</v>
      </c>
    </row>
    <row r="31" spans="1:9">
      <c r="A31" s="11" t="s">
        <v>34</v>
      </c>
      <c r="B31" s="138" t="s">
        <v>35</v>
      </c>
      <c r="C31" s="139"/>
      <c r="D31" s="24"/>
      <c r="E31" s="24"/>
      <c r="F31" s="24"/>
      <c r="G31" s="24"/>
      <c r="H31" s="27"/>
      <c r="I31" s="26">
        <v>0</v>
      </c>
    </row>
    <row r="32" spans="1:9">
      <c r="A32" s="162" t="s">
        <v>36</v>
      </c>
      <c r="B32" s="163"/>
      <c r="C32" s="163"/>
      <c r="D32" s="163"/>
      <c r="E32" s="163"/>
      <c r="F32" s="163"/>
      <c r="G32" s="163"/>
      <c r="H32" s="164"/>
      <c r="I32" s="31">
        <f>H19</f>
        <v>16946</v>
      </c>
    </row>
    <row r="33" spans="1:29">
      <c r="A33" s="16"/>
      <c r="B33" s="16"/>
      <c r="C33" s="16"/>
      <c r="D33" s="16"/>
      <c r="E33" s="16"/>
      <c r="F33" s="16"/>
      <c r="G33" s="32"/>
      <c r="H33" s="16"/>
      <c r="I33" s="16"/>
    </row>
    <row r="34" spans="1:29">
      <c r="A34" s="165" t="s">
        <v>37</v>
      </c>
      <c r="B34" s="165"/>
      <c r="C34" s="165"/>
      <c r="D34" s="165"/>
      <c r="E34" s="165"/>
      <c r="F34" s="165"/>
      <c r="G34" s="165"/>
      <c r="H34" s="165"/>
      <c r="I34" s="165"/>
    </row>
    <row r="35" spans="1:29">
      <c r="A35" s="34" t="s">
        <v>38</v>
      </c>
      <c r="B35" s="165" t="s">
        <v>39</v>
      </c>
      <c r="C35" s="165"/>
      <c r="D35" s="165"/>
      <c r="E35" s="165"/>
      <c r="F35" s="165"/>
      <c r="G35" s="165"/>
      <c r="H35" s="34" t="s">
        <v>40</v>
      </c>
      <c r="I35" s="35" t="s">
        <v>27</v>
      </c>
    </row>
    <row r="36" spans="1:29" ht="29.25" customHeight="1">
      <c r="A36" s="147" t="s">
        <v>6</v>
      </c>
      <c r="B36" s="149" t="s">
        <v>142</v>
      </c>
      <c r="C36" s="166"/>
      <c r="D36" s="166"/>
      <c r="E36" s="166"/>
      <c r="F36" s="166"/>
      <c r="G36" s="167"/>
      <c r="H36" s="168">
        <f>1/12</f>
        <v>8.3333333333333329E-2</v>
      </c>
      <c r="I36" s="154">
        <f>ROUND($I$32*$H$36,2)</f>
        <v>1412.17</v>
      </c>
    </row>
    <row r="37" spans="1:29">
      <c r="A37" s="148"/>
      <c r="B37" s="170" t="s">
        <v>41</v>
      </c>
      <c r="C37" s="171"/>
      <c r="D37" s="171"/>
      <c r="E37" s="171"/>
      <c r="F37" s="171"/>
      <c r="G37" s="172"/>
      <c r="H37" s="169"/>
      <c r="I37" s="155"/>
    </row>
    <row r="38" spans="1:29" ht="42" customHeight="1">
      <c r="A38" s="147" t="s">
        <v>8</v>
      </c>
      <c r="B38" s="149" t="s">
        <v>170</v>
      </c>
      <c r="C38" s="150"/>
      <c r="D38" s="150"/>
      <c r="E38" s="150"/>
      <c r="F38" s="150"/>
      <c r="G38" s="151"/>
      <c r="H38" s="152">
        <v>0.1111</v>
      </c>
      <c r="I38" s="154">
        <f>ROUND($I$32*$H$38,2)</f>
        <v>1882.7</v>
      </c>
      <c r="K38" s="267"/>
      <c r="L38" s="267"/>
      <c r="M38" s="267"/>
      <c r="N38" s="267"/>
      <c r="O38" s="267"/>
      <c r="P38" s="267"/>
      <c r="Q38" s="267"/>
      <c r="R38" s="267"/>
      <c r="S38" s="267"/>
      <c r="T38" s="110"/>
      <c r="U38" s="110"/>
      <c r="V38" s="110"/>
      <c r="W38" s="110"/>
      <c r="X38" s="110"/>
      <c r="Y38" s="110"/>
      <c r="Z38" s="110"/>
      <c r="AA38" s="110"/>
      <c r="AB38" s="110"/>
      <c r="AC38" s="110"/>
    </row>
    <row r="39" spans="1:29">
      <c r="A39" s="148"/>
      <c r="B39" s="156" t="s">
        <v>42</v>
      </c>
      <c r="C39" s="157"/>
      <c r="D39" s="157"/>
      <c r="E39" s="157"/>
      <c r="F39" s="157"/>
      <c r="G39" s="158"/>
      <c r="H39" s="153"/>
      <c r="I39" s="155"/>
      <c r="K39" s="267"/>
      <c r="L39" s="267"/>
      <c r="M39" s="267"/>
      <c r="N39" s="267"/>
      <c r="O39" s="267"/>
      <c r="P39" s="267"/>
      <c r="Q39" s="267"/>
      <c r="R39" s="267"/>
      <c r="S39" s="267"/>
      <c r="T39" s="110"/>
      <c r="U39" s="110"/>
      <c r="V39" s="110"/>
      <c r="W39" s="110"/>
      <c r="X39" s="110"/>
      <c r="Y39" s="110"/>
      <c r="Z39" s="110"/>
      <c r="AA39" s="110"/>
      <c r="AB39" s="110"/>
      <c r="AC39" s="110"/>
    </row>
    <row r="40" spans="1:29">
      <c r="A40" s="159" t="s">
        <v>43</v>
      </c>
      <c r="B40" s="160"/>
      <c r="C40" s="160"/>
      <c r="D40" s="160"/>
      <c r="E40" s="160"/>
      <c r="F40" s="160"/>
      <c r="G40" s="160"/>
      <c r="H40" s="161"/>
      <c r="I40" s="40">
        <f>ROUND(SUM(I36:I39),2)</f>
        <v>3294.87</v>
      </c>
      <c r="K40" s="267"/>
      <c r="L40" s="267"/>
      <c r="M40" s="267"/>
      <c r="N40" s="267"/>
      <c r="O40" s="267"/>
      <c r="P40" s="267"/>
      <c r="Q40" s="267"/>
      <c r="R40" s="267"/>
      <c r="S40" s="267"/>
      <c r="T40" s="110"/>
      <c r="U40" s="110"/>
      <c r="V40" s="110"/>
      <c r="W40" s="110"/>
      <c r="X40" s="110"/>
      <c r="Y40" s="110"/>
      <c r="Z40" s="110"/>
      <c r="AA40" s="110"/>
      <c r="AB40" s="110"/>
      <c r="AC40" s="110"/>
    </row>
    <row r="41" spans="1:29">
      <c r="A41" s="175" t="s">
        <v>44</v>
      </c>
      <c r="B41" s="176"/>
      <c r="C41" s="176"/>
      <c r="D41" s="176"/>
      <c r="E41" s="176"/>
      <c r="F41" s="176"/>
      <c r="G41" s="176"/>
      <c r="H41" s="41">
        <f>H55</f>
        <v>0.36800000000000005</v>
      </c>
      <c r="I41" s="42">
        <f>ROUND($I$40*$H$41,2)</f>
        <v>1212.51</v>
      </c>
    </row>
    <row r="42" spans="1:29">
      <c r="A42" s="177" t="s">
        <v>45</v>
      </c>
      <c r="B42" s="178"/>
      <c r="C42" s="178"/>
      <c r="D42" s="178"/>
      <c r="E42" s="178"/>
      <c r="F42" s="178"/>
      <c r="G42" s="178"/>
      <c r="H42" s="178"/>
      <c r="I42" s="44">
        <f>ROUND($I$40+$I$41,2)</f>
        <v>4507.38</v>
      </c>
    </row>
    <row r="43" spans="1:29">
      <c r="A43" s="45"/>
      <c r="B43" s="46"/>
      <c r="C43" s="46"/>
      <c r="D43" s="46"/>
      <c r="E43" s="46"/>
      <c r="F43" s="46"/>
      <c r="G43" s="46"/>
      <c r="H43" s="46"/>
      <c r="I43" s="47"/>
    </row>
    <row r="44" spans="1:29">
      <c r="A44" s="34" t="s">
        <v>46</v>
      </c>
      <c r="B44" s="165" t="s">
        <v>47</v>
      </c>
      <c r="C44" s="165"/>
      <c r="D44" s="165"/>
      <c r="E44" s="165"/>
      <c r="F44" s="165"/>
      <c r="G44" s="165"/>
      <c r="H44" s="34" t="s">
        <v>40</v>
      </c>
      <c r="I44" s="35" t="s">
        <v>27</v>
      </c>
    </row>
    <row r="45" spans="1:29">
      <c r="A45" s="11" t="s">
        <v>6</v>
      </c>
      <c r="B45" s="173" t="s">
        <v>145</v>
      </c>
      <c r="C45" s="173"/>
      <c r="D45" s="173"/>
      <c r="E45" s="173"/>
      <c r="F45" s="173"/>
      <c r="G45" s="173"/>
      <c r="H45" s="49">
        <f>IF($J$14="simples",0%,20%)</f>
        <v>0.2</v>
      </c>
      <c r="I45" s="26">
        <f>ROUND($I$32*$H$45,2)</f>
        <v>3389.2</v>
      </c>
    </row>
    <row r="46" spans="1:29">
      <c r="A46" s="11" t="s">
        <v>8</v>
      </c>
      <c r="B46" s="173" t="s">
        <v>146</v>
      </c>
      <c r="C46" s="173"/>
      <c r="D46" s="173"/>
      <c r="E46" s="173"/>
      <c r="F46" s="173"/>
      <c r="G46" s="173"/>
      <c r="H46" s="49">
        <v>2.5000000000000001E-2</v>
      </c>
      <c r="I46" s="26">
        <f>ROUND($I$32*$H$46,2)</f>
        <v>423.65</v>
      </c>
    </row>
    <row r="47" spans="1:29">
      <c r="A47" s="179" t="s">
        <v>10</v>
      </c>
      <c r="B47" s="181" t="s">
        <v>153</v>
      </c>
      <c r="C47" s="182"/>
      <c r="D47" s="182"/>
      <c r="E47" s="183"/>
      <c r="F47" s="50" t="s">
        <v>48</v>
      </c>
      <c r="G47" s="50" t="s">
        <v>49</v>
      </c>
      <c r="H47" s="168">
        <v>0.03</v>
      </c>
      <c r="I47" s="154">
        <f>ROUND($I$32*$H$47,2)</f>
        <v>508.38</v>
      </c>
    </row>
    <row r="48" spans="1:29">
      <c r="A48" s="180"/>
      <c r="B48" s="184"/>
      <c r="C48" s="185"/>
      <c r="D48" s="185"/>
      <c r="E48" s="186"/>
      <c r="F48" s="51"/>
      <c r="G48" s="52"/>
      <c r="H48" s="169"/>
      <c r="I48" s="155"/>
    </row>
    <row r="49" spans="1:13">
      <c r="A49" s="11" t="s">
        <v>12</v>
      </c>
      <c r="B49" s="173" t="s">
        <v>147</v>
      </c>
      <c r="C49" s="173"/>
      <c r="D49" s="173"/>
      <c r="E49" s="173"/>
      <c r="F49" s="173"/>
      <c r="G49" s="173"/>
      <c r="H49" s="49">
        <v>1.4999999999999999E-2</v>
      </c>
      <c r="I49" s="26">
        <f>ROUND($I$32*$H$49,2)</f>
        <v>254.19</v>
      </c>
    </row>
    <row r="50" spans="1:13">
      <c r="A50" s="11" t="s">
        <v>14</v>
      </c>
      <c r="B50" s="173" t="s">
        <v>148</v>
      </c>
      <c r="C50" s="173"/>
      <c r="D50" s="173"/>
      <c r="E50" s="173"/>
      <c r="F50" s="173"/>
      <c r="G50" s="173"/>
      <c r="H50" s="49">
        <v>0.01</v>
      </c>
      <c r="I50" s="26">
        <f>ROUND($I$32*$H$50,2)</f>
        <v>169.46</v>
      </c>
    </row>
    <row r="51" spans="1:13">
      <c r="A51" s="11" t="s">
        <v>16</v>
      </c>
      <c r="B51" s="173" t="s">
        <v>150</v>
      </c>
      <c r="C51" s="173"/>
      <c r="D51" s="173"/>
      <c r="E51" s="173"/>
      <c r="F51" s="173"/>
      <c r="G51" s="173"/>
      <c r="H51" s="49">
        <v>6.0000000000000001E-3</v>
      </c>
      <c r="I51" s="26">
        <f>ROUND($I$32*$H$51,2)</f>
        <v>101.68</v>
      </c>
    </row>
    <row r="52" spans="1:13">
      <c r="A52" s="11" t="s">
        <v>34</v>
      </c>
      <c r="B52" s="173" t="s">
        <v>151</v>
      </c>
      <c r="C52" s="173"/>
      <c r="D52" s="173"/>
      <c r="E52" s="173"/>
      <c r="F52" s="173"/>
      <c r="G52" s="173"/>
      <c r="H52" s="49">
        <v>2E-3</v>
      </c>
      <c r="I52" s="26">
        <f>ROUND($I$32*$H$52,2)</f>
        <v>33.89</v>
      </c>
    </row>
    <row r="53" spans="1:13">
      <c r="A53" s="11" t="s">
        <v>50</v>
      </c>
      <c r="B53" s="138" t="s">
        <v>152</v>
      </c>
      <c r="C53" s="139"/>
      <c r="D53" s="139"/>
      <c r="E53" s="139"/>
      <c r="F53" s="139"/>
      <c r="G53" s="174"/>
      <c r="H53" s="53">
        <v>0.08</v>
      </c>
      <c r="I53" s="26">
        <f>ROUND($I$32*$H$53,2)</f>
        <v>1355.68</v>
      </c>
    </row>
    <row r="54" spans="1:13">
      <c r="A54" s="11" t="s">
        <v>51</v>
      </c>
      <c r="B54" s="138" t="s">
        <v>52</v>
      </c>
      <c r="C54" s="139"/>
      <c r="D54" s="139"/>
      <c r="E54" s="139"/>
      <c r="F54" s="139"/>
      <c r="G54" s="174"/>
      <c r="H54" s="49">
        <v>0</v>
      </c>
      <c r="I54" s="26">
        <f>ROUND($I$32*$H$54,2)</f>
        <v>0</v>
      </c>
    </row>
    <row r="55" spans="1:13">
      <c r="A55" s="43"/>
      <c r="B55" s="177" t="s">
        <v>45</v>
      </c>
      <c r="C55" s="178"/>
      <c r="D55" s="178"/>
      <c r="E55" s="178"/>
      <c r="F55" s="178"/>
      <c r="G55" s="189"/>
      <c r="H55" s="54">
        <f>SUM(H45:H54)</f>
        <v>0.36800000000000005</v>
      </c>
      <c r="I55" s="40">
        <f>ROUND(SUM($I$45:$I$54),2)</f>
        <v>6236.13</v>
      </c>
    </row>
    <row r="56" spans="1:13">
      <c r="A56" s="16"/>
      <c r="B56" s="16"/>
      <c r="C56" s="16"/>
      <c r="D56" s="16"/>
      <c r="E56" s="16"/>
      <c r="F56" s="16"/>
      <c r="G56" s="16"/>
      <c r="H56" s="16"/>
      <c r="I56" s="16"/>
    </row>
    <row r="57" spans="1:13">
      <c r="A57" s="33" t="s">
        <v>53</v>
      </c>
      <c r="B57" s="165" t="s">
        <v>54</v>
      </c>
      <c r="C57" s="165"/>
      <c r="D57" s="165"/>
      <c r="E57" s="165"/>
      <c r="F57" s="165"/>
      <c r="G57" s="165"/>
      <c r="H57" s="165"/>
      <c r="I57" s="35" t="s">
        <v>27</v>
      </c>
    </row>
    <row r="58" spans="1:13">
      <c r="A58" s="147" t="s">
        <v>6</v>
      </c>
      <c r="B58" s="190" t="s">
        <v>55</v>
      </c>
      <c r="C58" s="191"/>
      <c r="D58" s="192"/>
      <c r="E58" s="4" t="s">
        <v>56</v>
      </c>
      <c r="F58" s="4" t="s">
        <v>57</v>
      </c>
      <c r="G58" s="4" t="s">
        <v>58</v>
      </c>
      <c r="H58" s="4" t="s">
        <v>59</v>
      </c>
      <c r="I58" s="193">
        <v>0</v>
      </c>
    </row>
    <row r="59" spans="1:13">
      <c r="A59" s="148"/>
      <c r="B59" s="170" t="s">
        <v>60</v>
      </c>
      <c r="C59" s="171"/>
      <c r="D59" s="172"/>
      <c r="E59" s="55">
        <v>2</v>
      </c>
      <c r="F59" s="56">
        <v>6</v>
      </c>
      <c r="G59" s="55">
        <v>22</v>
      </c>
      <c r="H59" s="109">
        <v>0.06</v>
      </c>
      <c r="I59" s="194"/>
    </row>
    <row r="60" spans="1:13">
      <c r="A60" s="147" t="s">
        <v>8</v>
      </c>
      <c r="B60" s="36" t="s">
        <v>61</v>
      </c>
      <c r="C60" s="37"/>
      <c r="D60" s="37"/>
      <c r="E60" s="37"/>
      <c r="F60" s="4" t="s">
        <v>57</v>
      </c>
      <c r="G60" s="4" t="s">
        <v>58</v>
      </c>
      <c r="H60" s="4" t="s">
        <v>59</v>
      </c>
      <c r="I60" s="187">
        <f>ROUND(((($G$61*(1-$I$61))*$H$61)),2)</f>
        <v>0</v>
      </c>
      <c r="J60" s="111"/>
      <c r="K60" s="112"/>
      <c r="L60" s="112"/>
      <c r="M60" s="112"/>
    </row>
    <row r="61" spans="1:13">
      <c r="A61" s="148"/>
      <c r="B61" s="38" t="s">
        <v>62</v>
      </c>
      <c r="C61" s="39"/>
      <c r="D61" s="39"/>
      <c r="E61" s="39"/>
      <c r="F61" s="56"/>
      <c r="G61" s="55"/>
      <c r="H61" s="57"/>
      <c r="I61" s="188"/>
      <c r="J61" s="111"/>
      <c r="K61" s="112"/>
      <c r="L61" s="112"/>
      <c r="M61" s="112"/>
    </row>
    <row r="62" spans="1:13">
      <c r="A62" s="11" t="s">
        <v>10</v>
      </c>
      <c r="B62" s="138" t="s">
        <v>63</v>
      </c>
      <c r="C62" s="139"/>
      <c r="D62" s="139"/>
      <c r="E62" s="139"/>
      <c r="F62" s="139"/>
      <c r="G62" s="139"/>
      <c r="H62" s="174"/>
      <c r="I62" s="26">
        <v>0</v>
      </c>
      <c r="J62" s="111"/>
      <c r="K62" s="112"/>
      <c r="L62" s="112"/>
      <c r="M62" s="112"/>
    </row>
    <row r="63" spans="1:13">
      <c r="A63" s="11" t="s">
        <v>12</v>
      </c>
      <c r="B63" s="138" t="s">
        <v>64</v>
      </c>
      <c r="C63" s="139"/>
      <c r="D63" s="139"/>
      <c r="E63" s="139"/>
      <c r="F63" s="139"/>
      <c r="G63" s="139"/>
      <c r="H63" s="174"/>
      <c r="I63" s="26">
        <v>0</v>
      </c>
      <c r="J63" s="111"/>
      <c r="K63" s="112"/>
      <c r="L63" s="112"/>
      <c r="M63" s="112"/>
    </row>
    <row r="64" spans="1:13">
      <c r="A64" s="11" t="s">
        <v>14</v>
      </c>
      <c r="B64" s="138" t="s">
        <v>65</v>
      </c>
      <c r="C64" s="139"/>
      <c r="D64" s="139"/>
      <c r="E64" s="139"/>
      <c r="F64" s="139"/>
      <c r="G64" s="139"/>
      <c r="H64" s="174"/>
      <c r="I64" s="26">
        <v>0</v>
      </c>
      <c r="J64" s="111"/>
      <c r="K64" s="112"/>
      <c r="L64" s="112"/>
      <c r="M64" s="112"/>
    </row>
    <row r="65" spans="1:13">
      <c r="A65" s="11" t="s">
        <v>16</v>
      </c>
      <c r="B65" s="138" t="s">
        <v>66</v>
      </c>
      <c r="C65" s="139"/>
      <c r="D65" s="139"/>
      <c r="E65" s="139"/>
      <c r="F65" s="139"/>
      <c r="G65" s="139"/>
      <c r="H65" s="174"/>
      <c r="I65" s="26">
        <v>0</v>
      </c>
      <c r="J65" s="111"/>
      <c r="K65" s="112"/>
      <c r="L65" s="112"/>
      <c r="M65" s="112"/>
    </row>
    <row r="66" spans="1:13">
      <c r="A66" s="11" t="s">
        <v>51</v>
      </c>
      <c r="B66" s="23" t="s">
        <v>35</v>
      </c>
      <c r="C66" s="24"/>
      <c r="D66" s="24"/>
      <c r="E66" s="24"/>
      <c r="F66" s="24"/>
      <c r="G66" s="24"/>
      <c r="H66" s="27"/>
      <c r="I66" s="26">
        <v>0</v>
      </c>
      <c r="J66" s="111"/>
      <c r="K66" s="112"/>
      <c r="L66" s="112"/>
      <c r="M66" s="112"/>
    </row>
    <row r="67" spans="1:13">
      <c r="A67" s="43"/>
      <c r="B67" s="177" t="s">
        <v>45</v>
      </c>
      <c r="C67" s="178"/>
      <c r="D67" s="178"/>
      <c r="E67" s="178"/>
      <c r="F67" s="178"/>
      <c r="G67" s="178"/>
      <c r="H67" s="189"/>
      <c r="I67" s="40">
        <f>ROUND(SUM($I$58:$I$66),2)</f>
        <v>0</v>
      </c>
    </row>
    <row r="68" spans="1:13">
      <c r="A68" s="202"/>
      <c r="B68" s="202"/>
      <c r="C68" s="202"/>
      <c r="D68" s="202"/>
      <c r="E68" s="202"/>
      <c r="F68" s="202"/>
      <c r="G68" s="202"/>
      <c r="H68" s="202"/>
      <c r="I68" s="202"/>
    </row>
    <row r="69" spans="1:13">
      <c r="A69" s="195" t="s">
        <v>67</v>
      </c>
      <c r="B69" s="196"/>
      <c r="C69" s="196"/>
      <c r="D69" s="196"/>
      <c r="E69" s="196"/>
      <c r="F69" s="196"/>
      <c r="G69" s="196"/>
      <c r="H69" s="196"/>
      <c r="I69" s="197"/>
    </row>
    <row r="70" spans="1:13">
      <c r="A70" s="43" t="s">
        <v>38</v>
      </c>
      <c r="B70" s="203" t="s">
        <v>68</v>
      </c>
      <c r="C70" s="203"/>
      <c r="D70" s="203"/>
      <c r="E70" s="203"/>
      <c r="F70" s="203"/>
      <c r="G70" s="203"/>
      <c r="H70" s="203"/>
      <c r="I70" s="58">
        <f>$I$42</f>
        <v>4507.38</v>
      </c>
    </row>
    <row r="71" spans="1:13">
      <c r="A71" s="43" t="s">
        <v>46</v>
      </c>
      <c r="B71" s="203" t="s">
        <v>69</v>
      </c>
      <c r="C71" s="203"/>
      <c r="D71" s="203"/>
      <c r="E71" s="203"/>
      <c r="F71" s="203"/>
      <c r="G71" s="203"/>
      <c r="H71" s="203"/>
      <c r="I71" s="58">
        <f>$I$55</f>
        <v>6236.13</v>
      </c>
    </row>
    <row r="72" spans="1:13">
      <c r="A72" s="43" t="s">
        <v>53</v>
      </c>
      <c r="B72" s="203" t="s">
        <v>70</v>
      </c>
      <c r="C72" s="203"/>
      <c r="D72" s="203"/>
      <c r="E72" s="203"/>
      <c r="F72" s="203"/>
      <c r="G72" s="203"/>
      <c r="H72" s="203"/>
      <c r="I72" s="58">
        <v>0.46</v>
      </c>
    </row>
    <row r="73" spans="1:13">
      <c r="A73" s="195" t="s">
        <v>71</v>
      </c>
      <c r="B73" s="196"/>
      <c r="C73" s="196"/>
      <c r="D73" s="196"/>
      <c r="E73" s="196"/>
      <c r="F73" s="196"/>
      <c r="G73" s="196"/>
      <c r="H73" s="197"/>
      <c r="I73" s="35">
        <f>ROUND(SUM(I70:I72),2)</f>
        <v>10743.97</v>
      </c>
    </row>
    <row r="74" spans="1:13">
      <c r="A74" s="59"/>
      <c r="B74" s="59"/>
      <c r="C74" s="59"/>
      <c r="D74" s="59"/>
      <c r="E74" s="59"/>
      <c r="F74" s="59"/>
      <c r="G74" s="59"/>
      <c r="H74" s="59"/>
      <c r="I74" s="59"/>
    </row>
    <row r="75" spans="1:13">
      <c r="A75" s="198" t="s">
        <v>72</v>
      </c>
      <c r="B75" s="198"/>
      <c r="C75" s="198"/>
      <c r="D75" s="198"/>
      <c r="E75" s="198"/>
      <c r="F75" s="198"/>
      <c r="G75" s="198"/>
      <c r="H75" s="198"/>
      <c r="I75" s="198"/>
    </row>
    <row r="76" spans="1:13">
      <c r="A76" s="60" t="s">
        <v>73</v>
      </c>
      <c r="B76" s="198" t="s">
        <v>74</v>
      </c>
      <c r="C76" s="198"/>
      <c r="D76" s="198"/>
      <c r="E76" s="198"/>
      <c r="F76" s="198"/>
      <c r="G76" s="198"/>
      <c r="H76" s="198"/>
      <c r="I76" s="61" t="s">
        <v>27</v>
      </c>
    </row>
    <row r="77" spans="1:13">
      <c r="A77" s="147" t="s">
        <v>6</v>
      </c>
      <c r="B77" s="199" t="s">
        <v>154</v>
      </c>
      <c r="C77" s="166"/>
      <c r="D77" s="166"/>
      <c r="E77" s="166"/>
      <c r="F77" s="166"/>
      <c r="G77" s="167"/>
      <c r="H77" s="200">
        <f>(100%*((1/12)*5.55%))</f>
        <v>4.6249999999999998E-3</v>
      </c>
      <c r="I77" s="154">
        <f>ROUND((($I$32)*$H$77),2)</f>
        <v>78.38</v>
      </c>
    </row>
    <row r="78" spans="1:13">
      <c r="A78" s="148"/>
      <c r="B78" s="170" t="s">
        <v>75</v>
      </c>
      <c r="C78" s="171"/>
      <c r="D78" s="171"/>
      <c r="E78" s="171"/>
      <c r="F78" s="171"/>
      <c r="G78" s="172"/>
      <c r="H78" s="201"/>
      <c r="I78" s="155"/>
    </row>
    <row r="79" spans="1:13">
      <c r="A79" s="147" t="s">
        <v>8</v>
      </c>
      <c r="B79" s="204" t="s">
        <v>155</v>
      </c>
      <c r="C79" s="205"/>
      <c r="D79" s="205"/>
      <c r="E79" s="205"/>
      <c r="F79" s="205"/>
      <c r="G79" s="206"/>
      <c r="H79" s="207">
        <f>H77*8%</f>
        <v>3.6999999999999999E-4</v>
      </c>
      <c r="I79" s="154">
        <f>ROUND($I$77*8%,2)</f>
        <v>6.27</v>
      </c>
    </row>
    <row r="80" spans="1:13">
      <c r="A80" s="148"/>
      <c r="B80" s="209" t="s">
        <v>76</v>
      </c>
      <c r="C80" s="210"/>
      <c r="D80" s="210"/>
      <c r="E80" s="210"/>
      <c r="F80" s="210"/>
      <c r="G80" s="211"/>
      <c r="H80" s="208"/>
      <c r="I80" s="155"/>
    </row>
    <row r="81" spans="1:18">
      <c r="A81" s="147" t="s">
        <v>10</v>
      </c>
      <c r="B81" s="212" t="s">
        <v>156</v>
      </c>
      <c r="C81" s="212"/>
      <c r="D81" s="212"/>
      <c r="E81" s="212"/>
      <c r="F81" s="212"/>
      <c r="G81" s="212"/>
      <c r="H81" s="207">
        <f xml:space="preserve"> ((7 / 30) / 12)</f>
        <v>1.9444444444444445E-2</v>
      </c>
      <c r="I81" s="154">
        <f>ROUND((($I$32/30)*7)/12,2)</f>
        <v>329.51</v>
      </c>
    </row>
    <row r="82" spans="1:18">
      <c r="A82" s="148"/>
      <c r="B82" s="213" t="s">
        <v>77</v>
      </c>
      <c r="C82" s="213"/>
      <c r="D82" s="213"/>
      <c r="E82" s="213"/>
      <c r="F82" s="213"/>
      <c r="G82" s="213"/>
      <c r="H82" s="208"/>
      <c r="I82" s="155"/>
    </row>
    <row r="83" spans="1:18" ht="27.75" customHeight="1">
      <c r="A83" s="147" t="s">
        <v>12</v>
      </c>
      <c r="B83" s="204" t="s">
        <v>157</v>
      </c>
      <c r="C83" s="205"/>
      <c r="D83" s="205"/>
      <c r="E83" s="205"/>
      <c r="F83" s="205"/>
      <c r="G83" s="206"/>
      <c r="H83" s="207">
        <f>$H$81*$H$55</f>
        <v>7.1555555555555565E-3</v>
      </c>
      <c r="I83" s="154">
        <f>ROUND($H$83*$I$32,2)</f>
        <v>121.26</v>
      </c>
    </row>
    <row r="84" spans="1:18">
      <c r="A84" s="148"/>
      <c r="B84" s="214" t="s">
        <v>78</v>
      </c>
      <c r="C84" s="215"/>
      <c r="D84" s="215"/>
      <c r="E84" s="215"/>
      <c r="F84" s="215"/>
      <c r="G84" s="216"/>
      <c r="H84" s="208"/>
      <c r="I84" s="155"/>
    </row>
    <row r="85" spans="1:18" ht="25.5" customHeight="1">
      <c r="A85" s="147" t="s">
        <v>14</v>
      </c>
      <c r="B85" s="149" t="s">
        <v>158</v>
      </c>
      <c r="C85" s="150"/>
      <c r="D85" s="150"/>
      <c r="E85" s="150"/>
      <c r="F85" s="150"/>
      <c r="G85" s="151"/>
      <c r="H85" s="207">
        <v>0.04</v>
      </c>
      <c r="I85" s="154">
        <f>ROUND((($I$32)*$H$85),2)</f>
        <v>677.84</v>
      </c>
    </row>
    <row r="86" spans="1:18">
      <c r="A86" s="148"/>
      <c r="B86" s="217" t="s">
        <v>79</v>
      </c>
      <c r="C86" s="218"/>
      <c r="D86" s="218"/>
      <c r="E86" s="218"/>
      <c r="F86" s="218"/>
      <c r="G86" s="219"/>
      <c r="H86" s="208"/>
      <c r="I86" s="155"/>
    </row>
    <row r="87" spans="1:18">
      <c r="A87" s="235" t="s">
        <v>80</v>
      </c>
      <c r="B87" s="236"/>
      <c r="C87" s="236"/>
      <c r="D87" s="236"/>
      <c r="E87" s="236"/>
      <c r="F87" s="236"/>
      <c r="G87" s="237"/>
      <c r="H87" s="62">
        <f>SUM($H$77:$H$86)</f>
        <v>7.1594999999999992E-2</v>
      </c>
      <c r="I87" s="63">
        <f>SUM($I$77:$I$86)</f>
        <v>1213.26</v>
      </c>
    </row>
    <row r="88" spans="1:18">
      <c r="A88" s="59"/>
      <c r="B88" s="59"/>
      <c r="C88" s="59"/>
      <c r="D88" s="59"/>
      <c r="E88" s="59"/>
      <c r="F88" s="59"/>
      <c r="G88" s="59"/>
      <c r="H88" s="59"/>
      <c r="I88" s="59"/>
    </row>
    <row r="89" spans="1:18">
      <c r="A89" s="238" t="s">
        <v>81</v>
      </c>
      <c r="B89" s="238"/>
      <c r="C89" s="238"/>
      <c r="D89" s="238"/>
      <c r="E89" s="238"/>
      <c r="F89" s="238"/>
      <c r="G89" s="238"/>
      <c r="H89" s="238"/>
      <c r="I89" s="238"/>
    </row>
    <row r="90" spans="1:18">
      <c r="A90" s="65" t="s">
        <v>82</v>
      </c>
      <c r="B90" s="238" t="s">
        <v>83</v>
      </c>
      <c r="C90" s="238"/>
      <c r="D90" s="238"/>
      <c r="E90" s="238"/>
      <c r="F90" s="238"/>
      <c r="G90" s="238"/>
      <c r="H90" s="238"/>
      <c r="I90" s="66" t="s">
        <v>27</v>
      </c>
    </row>
    <row r="91" spans="1:18" ht="15" customHeight="1">
      <c r="A91" s="147" t="s">
        <v>6</v>
      </c>
      <c r="B91" s="220" t="s">
        <v>84</v>
      </c>
      <c r="C91" s="221"/>
      <c r="D91" s="221"/>
      <c r="E91" s="221"/>
      <c r="F91" s="221"/>
      <c r="G91" s="222"/>
      <c r="H91" s="228">
        <v>0</v>
      </c>
      <c r="I91" s="230">
        <v>0</v>
      </c>
      <c r="J91" s="268"/>
      <c r="K91" s="269"/>
      <c r="L91" s="270"/>
      <c r="M91" s="270"/>
      <c r="N91" s="270"/>
      <c r="O91" s="270"/>
      <c r="P91" s="270"/>
      <c r="Q91" s="270"/>
      <c r="R91" s="270"/>
    </row>
    <row r="92" spans="1:18">
      <c r="A92" s="148"/>
      <c r="B92" s="232" t="s">
        <v>85</v>
      </c>
      <c r="C92" s="271"/>
      <c r="D92" s="271"/>
      <c r="E92" s="271"/>
      <c r="F92" s="271"/>
      <c r="G92" s="272"/>
      <c r="H92" s="229"/>
      <c r="I92" s="231"/>
      <c r="J92" s="268"/>
      <c r="K92" s="269"/>
      <c r="L92" s="270"/>
      <c r="M92" s="270"/>
      <c r="N92" s="270"/>
      <c r="O92" s="270"/>
      <c r="P92" s="270"/>
      <c r="Q92" s="270"/>
      <c r="R92" s="270"/>
    </row>
    <row r="93" spans="1:18">
      <c r="A93" s="147" t="s">
        <v>8</v>
      </c>
      <c r="B93" s="220" t="s">
        <v>86</v>
      </c>
      <c r="C93" s="221"/>
      <c r="D93" s="222"/>
      <c r="E93" s="223" t="s">
        <v>169</v>
      </c>
      <c r="F93" s="224"/>
      <c r="G93" s="227"/>
      <c r="H93" s="228">
        <v>0</v>
      </c>
      <c r="I93" s="230">
        <f>ROUND(((($J$32/30)/12)*$H$93),2)</f>
        <v>0</v>
      </c>
      <c r="L93" s="270"/>
      <c r="M93" s="270"/>
      <c r="N93" s="270"/>
      <c r="O93" s="270"/>
      <c r="P93" s="270"/>
      <c r="Q93" s="270"/>
      <c r="R93" s="270"/>
    </row>
    <row r="94" spans="1:18">
      <c r="A94" s="148"/>
      <c r="B94" s="232" t="s">
        <v>87</v>
      </c>
      <c r="C94" s="233"/>
      <c r="D94" s="234"/>
      <c r="E94" s="225"/>
      <c r="F94" s="226"/>
      <c r="G94" s="227"/>
      <c r="H94" s="229"/>
      <c r="I94" s="231"/>
      <c r="L94" s="270"/>
      <c r="M94" s="270"/>
      <c r="N94" s="270"/>
      <c r="O94" s="270"/>
      <c r="P94" s="270"/>
      <c r="Q94" s="270"/>
      <c r="R94" s="270"/>
    </row>
    <row r="95" spans="1:18">
      <c r="A95" s="147" t="s">
        <v>10</v>
      </c>
      <c r="B95" s="220" t="s">
        <v>88</v>
      </c>
      <c r="C95" s="221"/>
      <c r="D95" s="221"/>
      <c r="E95" s="222"/>
      <c r="F95" s="48" t="s">
        <v>89</v>
      </c>
      <c r="G95" s="67"/>
      <c r="H95" s="228">
        <v>0</v>
      </c>
      <c r="I95" s="230">
        <f>ROUND(((($J$32/30)/12)*$H$95*$H$96),2)</f>
        <v>0</v>
      </c>
    </row>
    <row r="96" spans="1:18">
      <c r="A96" s="148"/>
      <c r="B96" s="232" t="s">
        <v>90</v>
      </c>
      <c r="C96" s="233"/>
      <c r="D96" s="233"/>
      <c r="E96" s="234"/>
      <c r="F96" s="48" t="s">
        <v>91</v>
      </c>
      <c r="G96" s="68"/>
      <c r="H96" s="229"/>
      <c r="I96" s="231"/>
    </row>
    <row r="97" spans="1:9">
      <c r="A97" s="147" t="s">
        <v>12</v>
      </c>
      <c r="B97" s="220" t="s">
        <v>92</v>
      </c>
      <c r="C97" s="221"/>
      <c r="D97" s="221"/>
      <c r="E97" s="221"/>
      <c r="F97" s="48" t="s">
        <v>89</v>
      </c>
      <c r="G97" s="67"/>
      <c r="H97" s="228">
        <v>0</v>
      </c>
      <c r="I97" s="230">
        <f>ROUND(((($J$32/30)*$H$97)/12)*$H$98,2)</f>
        <v>0</v>
      </c>
    </row>
    <row r="98" spans="1:9">
      <c r="A98" s="148"/>
      <c r="B98" s="69" t="s">
        <v>93</v>
      </c>
      <c r="C98" s="70"/>
      <c r="D98" s="70"/>
      <c r="E98" s="70"/>
      <c r="F98" s="48" t="s">
        <v>91</v>
      </c>
      <c r="G98" s="68"/>
      <c r="H98" s="229"/>
      <c r="I98" s="231"/>
    </row>
    <row r="99" spans="1:9">
      <c r="A99" s="147" t="s">
        <v>14</v>
      </c>
      <c r="B99" s="220" t="s">
        <v>94</v>
      </c>
      <c r="C99" s="221"/>
      <c r="D99" s="221"/>
      <c r="E99" s="222"/>
      <c r="F99" s="48" t="s">
        <v>89</v>
      </c>
      <c r="G99" s="67"/>
      <c r="H99" s="228">
        <v>0</v>
      </c>
      <c r="I99" s="230">
        <f>ROUND(((($J$32 / 30) * $H$99) /12) * $H$100,2)</f>
        <v>0</v>
      </c>
    </row>
    <row r="100" spans="1:9">
      <c r="A100" s="148"/>
      <c r="B100" s="71" t="s">
        <v>93</v>
      </c>
      <c r="C100" s="39"/>
      <c r="D100" s="39"/>
      <c r="E100" s="39"/>
      <c r="F100" s="48" t="s">
        <v>91</v>
      </c>
      <c r="G100" s="68"/>
      <c r="H100" s="229"/>
      <c r="I100" s="231"/>
    </row>
    <row r="101" spans="1:9">
      <c r="A101" s="147" t="s">
        <v>16</v>
      </c>
      <c r="B101" s="199" t="s">
        <v>35</v>
      </c>
      <c r="C101" s="166"/>
      <c r="D101" s="166"/>
      <c r="E101" s="166"/>
      <c r="F101" s="166"/>
      <c r="G101" s="167"/>
      <c r="H101" s="228">
        <v>0</v>
      </c>
      <c r="I101" s="230">
        <v>0</v>
      </c>
    </row>
    <row r="102" spans="1:9">
      <c r="A102" s="148"/>
      <c r="B102" s="241" t="s">
        <v>95</v>
      </c>
      <c r="C102" s="171"/>
      <c r="D102" s="171"/>
      <c r="E102" s="171"/>
      <c r="F102" s="171"/>
      <c r="G102" s="172"/>
      <c r="H102" s="229"/>
      <c r="I102" s="231"/>
    </row>
    <row r="103" spans="1:9">
      <c r="A103" s="177" t="s">
        <v>45</v>
      </c>
      <c r="B103" s="178"/>
      <c r="C103" s="178"/>
      <c r="D103" s="178"/>
      <c r="E103" s="178"/>
      <c r="F103" s="178"/>
      <c r="G103" s="178"/>
      <c r="H103" s="189"/>
      <c r="I103" s="72">
        <f>ROUND(SUM($I$91:$I$102),2)</f>
        <v>0</v>
      </c>
    </row>
    <row r="104" spans="1:9">
      <c r="A104" s="59"/>
      <c r="B104" s="59"/>
      <c r="C104" s="59"/>
      <c r="D104" s="59"/>
      <c r="E104" s="59"/>
      <c r="F104" s="59"/>
      <c r="G104" s="59"/>
      <c r="H104" s="59"/>
      <c r="I104" s="59"/>
    </row>
    <row r="105" spans="1:9">
      <c r="A105" s="64" t="s">
        <v>96</v>
      </c>
      <c r="B105" s="238" t="s">
        <v>97</v>
      </c>
      <c r="C105" s="238"/>
      <c r="D105" s="238"/>
      <c r="E105" s="238"/>
      <c r="F105" s="238"/>
      <c r="G105" s="238"/>
      <c r="H105" s="238"/>
      <c r="I105" s="66" t="s">
        <v>27</v>
      </c>
    </row>
    <row r="106" spans="1:9">
      <c r="A106" s="73" t="s">
        <v>6</v>
      </c>
      <c r="B106" s="239" t="s">
        <v>159</v>
      </c>
      <c r="C106" s="239"/>
      <c r="D106" s="239"/>
      <c r="E106" s="239"/>
      <c r="F106" s="239"/>
      <c r="G106" s="239"/>
      <c r="H106" s="74">
        <v>0</v>
      </c>
      <c r="I106" s="75"/>
    </row>
    <row r="107" spans="1:9">
      <c r="A107" s="240" t="s">
        <v>45</v>
      </c>
      <c r="B107" s="240"/>
      <c r="C107" s="240"/>
      <c r="D107" s="240"/>
      <c r="E107" s="240"/>
      <c r="F107" s="240"/>
      <c r="G107" s="240"/>
      <c r="H107" s="240"/>
      <c r="I107" s="76">
        <f>SUM($J$106:$J$106)</f>
        <v>0</v>
      </c>
    </row>
    <row r="108" spans="1:9">
      <c r="A108" s="59"/>
      <c r="B108" s="59"/>
      <c r="C108" s="59"/>
      <c r="D108" s="59"/>
      <c r="E108" s="59"/>
      <c r="F108" s="59"/>
      <c r="G108" s="59"/>
      <c r="H108" s="59"/>
      <c r="I108" s="59"/>
    </row>
    <row r="109" spans="1:9">
      <c r="A109" s="238" t="s">
        <v>98</v>
      </c>
      <c r="B109" s="238"/>
      <c r="C109" s="238"/>
      <c r="D109" s="238"/>
      <c r="E109" s="238"/>
      <c r="F109" s="238"/>
      <c r="G109" s="238"/>
      <c r="H109" s="238"/>
      <c r="I109" s="238"/>
    </row>
    <row r="110" spans="1:9">
      <c r="A110" s="43" t="s">
        <v>82</v>
      </c>
      <c r="B110" s="203" t="s">
        <v>99</v>
      </c>
      <c r="C110" s="203"/>
      <c r="D110" s="203"/>
      <c r="E110" s="203"/>
      <c r="F110" s="203"/>
      <c r="G110" s="203"/>
      <c r="H110" s="203"/>
      <c r="I110" s="58">
        <f>$H$103</f>
        <v>0</v>
      </c>
    </row>
    <row r="111" spans="1:9">
      <c r="A111" s="43" t="s">
        <v>96</v>
      </c>
      <c r="B111" s="203" t="s">
        <v>100</v>
      </c>
      <c r="C111" s="203"/>
      <c r="D111" s="203"/>
      <c r="E111" s="203"/>
      <c r="F111" s="203"/>
      <c r="G111" s="203"/>
      <c r="H111" s="203"/>
      <c r="I111" s="58">
        <f>$I$107</f>
        <v>0</v>
      </c>
    </row>
    <row r="112" spans="1:9">
      <c r="A112" s="238" t="s">
        <v>101</v>
      </c>
      <c r="B112" s="238"/>
      <c r="C112" s="238"/>
      <c r="D112" s="238"/>
      <c r="E112" s="238"/>
      <c r="F112" s="238"/>
      <c r="G112" s="238"/>
      <c r="H112" s="238"/>
      <c r="I112" s="77">
        <f>SUM($I$110:$I$111)</f>
        <v>0</v>
      </c>
    </row>
    <row r="113" spans="1:16">
      <c r="A113" s="246" t="s">
        <v>102</v>
      </c>
      <c r="B113" s="246"/>
      <c r="C113" s="246"/>
      <c r="D113" s="246"/>
      <c r="E113" s="246"/>
      <c r="F113" s="246"/>
      <c r="G113" s="246"/>
      <c r="H113" s="78">
        <v>0</v>
      </c>
      <c r="I113" s="56">
        <v>0</v>
      </c>
    </row>
    <row r="114" spans="1:16">
      <c r="A114" s="247" t="s">
        <v>103</v>
      </c>
      <c r="B114" s="248"/>
      <c r="C114" s="248"/>
      <c r="D114" s="248"/>
      <c r="E114" s="248"/>
      <c r="F114" s="248"/>
      <c r="G114" s="248"/>
      <c r="H114" s="249"/>
      <c r="I114" s="66">
        <f>I112+I113</f>
        <v>0</v>
      </c>
    </row>
    <row r="115" spans="1:16">
      <c r="A115" s="59"/>
      <c r="B115" s="59"/>
      <c r="C115" s="59"/>
      <c r="D115" s="59"/>
      <c r="E115" s="59"/>
      <c r="F115" s="59"/>
      <c r="G115" s="59"/>
      <c r="H115" s="59"/>
      <c r="I115" s="59"/>
    </row>
    <row r="116" spans="1:16">
      <c r="A116" s="250" t="s">
        <v>104</v>
      </c>
      <c r="B116" s="250"/>
      <c r="C116" s="250"/>
      <c r="D116" s="250"/>
      <c r="E116" s="250"/>
      <c r="F116" s="250"/>
      <c r="G116" s="250"/>
      <c r="H116" s="250"/>
      <c r="I116" s="250"/>
    </row>
    <row r="117" spans="1:16">
      <c r="A117" s="79">
        <v>5</v>
      </c>
      <c r="B117" s="250" t="s">
        <v>105</v>
      </c>
      <c r="C117" s="250"/>
      <c r="D117" s="250"/>
      <c r="E117" s="250"/>
      <c r="F117" s="250"/>
      <c r="G117" s="250"/>
      <c r="H117" s="250"/>
      <c r="I117" s="80" t="s">
        <v>27</v>
      </c>
    </row>
    <row r="118" spans="1:16">
      <c r="A118" s="11" t="s">
        <v>6</v>
      </c>
      <c r="B118" s="136" t="s">
        <v>162</v>
      </c>
      <c r="C118" s="137"/>
      <c r="D118" s="137"/>
      <c r="E118" s="137"/>
      <c r="F118" s="137"/>
      <c r="G118" s="137"/>
      <c r="H118" s="242"/>
      <c r="I118" s="81">
        <v>0</v>
      </c>
      <c r="J118" s="265"/>
      <c r="K118" s="266"/>
      <c r="L118" s="266"/>
      <c r="M118" s="266"/>
      <c r="N118" s="266"/>
      <c r="O118" s="266"/>
      <c r="P118" s="266"/>
    </row>
    <row r="119" spans="1:16">
      <c r="A119" s="11" t="s">
        <v>8</v>
      </c>
      <c r="B119" s="136" t="s">
        <v>161</v>
      </c>
      <c r="C119" s="137"/>
      <c r="D119" s="137"/>
      <c r="E119" s="137"/>
      <c r="F119" s="137"/>
      <c r="G119" s="137"/>
      <c r="H119" s="242"/>
      <c r="I119" s="81">
        <v>0</v>
      </c>
      <c r="J119" s="265"/>
      <c r="K119" s="266"/>
      <c r="L119" s="266"/>
      <c r="M119" s="266"/>
      <c r="N119" s="266"/>
      <c r="O119" s="266"/>
      <c r="P119" s="266"/>
    </row>
    <row r="120" spans="1:16">
      <c r="A120" s="11" t="s">
        <v>10</v>
      </c>
      <c r="B120" s="136" t="s">
        <v>160</v>
      </c>
      <c r="C120" s="137"/>
      <c r="D120" s="137"/>
      <c r="E120" s="137"/>
      <c r="F120" s="137"/>
      <c r="G120" s="137"/>
      <c r="H120" s="242"/>
      <c r="I120" s="81">
        <v>0</v>
      </c>
      <c r="J120" s="265"/>
      <c r="K120" s="266"/>
      <c r="L120" s="266"/>
      <c r="M120" s="266"/>
      <c r="N120" s="266"/>
      <c r="O120" s="266"/>
      <c r="P120" s="266"/>
    </row>
    <row r="121" spans="1:16">
      <c r="A121" s="11" t="s">
        <v>12</v>
      </c>
      <c r="B121" s="138" t="s">
        <v>163</v>
      </c>
      <c r="C121" s="139"/>
      <c r="D121" s="139"/>
      <c r="E121" s="139"/>
      <c r="F121" s="139"/>
      <c r="G121" s="139"/>
      <c r="H121" s="174"/>
      <c r="I121" s="81">
        <f>12.5*10</f>
        <v>125</v>
      </c>
      <c r="J121" s="265"/>
      <c r="K121" s="266"/>
      <c r="L121" s="266"/>
      <c r="M121" s="266"/>
      <c r="N121" s="266"/>
      <c r="O121" s="266"/>
      <c r="P121" s="266"/>
    </row>
    <row r="122" spans="1:16">
      <c r="A122" s="11"/>
      <c r="B122" s="138"/>
      <c r="C122" s="139"/>
      <c r="D122" s="139"/>
      <c r="E122" s="139"/>
      <c r="F122" s="139"/>
      <c r="G122" s="139"/>
      <c r="H122" s="174"/>
      <c r="I122" s="81">
        <v>0</v>
      </c>
      <c r="J122" s="265"/>
      <c r="K122" s="266"/>
      <c r="L122" s="266"/>
      <c r="M122" s="266"/>
      <c r="N122" s="266"/>
      <c r="O122" s="266"/>
      <c r="P122" s="266"/>
    </row>
    <row r="123" spans="1:16">
      <c r="A123" s="243" t="s">
        <v>106</v>
      </c>
      <c r="B123" s="244"/>
      <c r="C123" s="244"/>
      <c r="D123" s="244"/>
      <c r="E123" s="244"/>
      <c r="F123" s="244"/>
      <c r="G123" s="244"/>
      <c r="H123" s="245"/>
      <c r="I123" s="82">
        <f>SUM($I$118:$I$122)</f>
        <v>125</v>
      </c>
    </row>
    <row r="124" spans="1:16">
      <c r="A124" s="202"/>
      <c r="B124" s="202"/>
      <c r="C124" s="202"/>
      <c r="D124" s="202"/>
      <c r="E124" s="202"/>
      <c r="F124" s="202"/>
      <c r="G124" s="202"/>
      <c r="H124" s="202"/>
      <c r="I124" s="202"/>
    </row>
    <row r="125" spans="1:16">
      <c r="A125" s="254" t="s">
        <v>107</v>
      </c>
      <c r="B125" s="254"/>
      <c r="C125" s="254"/>
      <c r="D125" s="254"/>
      <c r="E125" s="254"/>
      <c r="F125" s="254"/>
      <c r="G125" s="254"/>
      <c r="H125" s="254"/>
      <c r="I125" s="254"/>
    </row>
    <row r="126" spans="1:16">
      <c r="A126" s="83">
        <v>6</v>
      </c>
      <c r="B126" s="255" t="s">
        <v>108</v>
      </c>
      <c r="C126" s="256"/>
      <c r="D126" s="256"/>
      <c r="E126" s="256"/>
      <c r="F126" s="257"/>
      <c r="G126" s="83" t="s">
        <v>109</v>
      </c>
      <c r="H126" s="83" t="s">
        <v>40</v>
      </c>
      <c r="I126" s="84" t="s">
        <v>27</v>
      </c>
    </row>
    <row r="127" spans="1:16">
      <c r="A127" s="147" t="s">
        <v>6</v>
      </c>
      <c r="B127" s="127" t="s">
        <v>164</v>
      </c>
      <c r="C127" s="128"/>
      <c r="D127" s="128"/>
      <c r="E127" s="128"/>
      <c r="F127" s="129"/>
      <c r="G127" s="258">
        <f>SUM($I$123,$I$114,$I$87,$I$73,$I$32)</f>
        <v>29028.23</v>
      </c>
      <c r="H127" s="200">
        <v>0.05</v>
      </c>
      <c r="I127" s="154">
        <f>ROUND($G$127*$H$127,2)</f>
        <v>1451.41</v>
      </c>
    </row>
    <row r="128" spans="1:16">
      <c r="A128" s="148"/>
      <c r="B128" s="251" t="s">
        <v>111</v>
      </c>
      <c r="C128" s="252"/>
      <c r="D128" s="252"/>
      <c r="E128" s="252"/>
      <c r="F128" s="253"/>
      <c r="G128" s="259"/>
      <c r="H128" s="201"/>
      <c r="I128" s="155"/>
    </row>
    <row r="129" spans="1:9">
      <c r="A129" s="147" t="s">
        <v>8</v>
      </c>
      <c r="B129" s="127" t="s">
        <v>165</v>
      </c>
      <c r="C129" s="128"/>
      <c r="D129" s="128"/>
      <c r="E129" s="128"/>
      <c r="F129" s="129"/>
      <c r="G129" s="258">
        <f>SUM($I$123,$I$114,$I$87,$I$73,$I$32)+$I$127</f>
        <v>30479.64</v>
      </c>
      <c r="H129" s="200">
        <v>0.1</v>
      </c>
      <c r="I129" s="154">
        <f>ROUND($G$129*$H$129,2)</f>
        <v>3047.96</v>
      </c>
    </row>
    <row r="130" spans="1:9">
      <c r="A130" s="148"/>
      <c r="B130" s="251" t="s">
        <v>113</v>
      </c>
      <c r="C130" s="252"/>
      <c r="D130" s="252"/>
      <c r="E130" s="252"/>
      <c r="F130" s="253"/>
      <c r="G130" s="259"/>
      <c r="H130" s="201"/>
      <c r="I130" s="155"/>
    </row>
    <row r="131" spans="1:9">
      <c r="A131" s="260" t="s">
        <v>114</v>
      </c>
      <c r="B131" s="261"/>
      <c r="C131" s="261"/>
      <c r="D131" s="261"/>
      <c r="E131" s="261"/>
      <c r="F131" s="261"/>
      <c r="G131" s="261"/>
      <c r="H131" s="262"/>
      <c r="I131" s="85">
        <f>$G$129+$I$129</f>
        <v>33527.599999999999</v>
      </c>
    </row>
    <row r="132" spans="1:9">
      <c r="A132" s="260" t="s">
        <v>115</v>
      </c>
      <c r="B132" s="261"/>
      <c r="C132" s="261"/>
      <c r="D132" s="261"/>
      <c r="E132" s="261"/>
      <c r="F132" s="261"/>
      <c r="G132" s="261"/>
      <c r="H132" s="262"/>
      <c r="I132" s="85">
        <f>$I$131/(1-$H$139)</f>
        <v>36702.353585112207</v>
      </c>
    </row>
    <row r="133" spans="1:9">
      <c r="A133" s="4" t="s">
        <v>116</v>
      </c>
      <c r="B133" s="173" t="s">
        <v>167</v>
      </c>
      <c r="C133" s="173"/>
      <c r="D133" s="173"/>
      <c r="E133" s="173"/>
      <c r="F133" s="173"/>
      <c r="G133" s="173"/>
      <c r="H133" s="86">
        <f>IF($I$14="lucro real",7.6%,IF($I$14="lucro presumido",3%,0%))</f>
        <v>0.03</v>
      </c>
      <c r="I133" s="26">
        <f>$I$132*$H$133</f>
        <v>1101.0706075533662</v>
      </c>
    </row>
    <row r="134" spans="1:9">
      <c r="A134" s="4" t="s">
        <v>117</v>
      </c>
      <c r="B134" s="173" t="s">
        <v>166</v>
      </c>
      <c r="C134" s="173"/>
      <c r="D134" s="173"/>
      <c r="E134" s="173"/>
      <c r="F134" s="173"/>
      <c r="G134" s="173"/>
      <c r="H134" s="86">
        <f>IF($I$14="lucro real",1.65%,IF($I$14="lucro presumido",0.65%,0%))</f>
        <v>6.5000000000000006E-3</v>
      </c>
      <c r="I134" s="26">
        <f>ROUND($I$132*$H$134,2)</f>
        <v>238.57</v>
      </c>
    </row>
    <row r="135" spans="1:9">
      <c r="A135" s="4" t="s">
        <v>118</v>
      </c>
      <c r="B135" s="173" t="s">
        <v>119</v>
      </c>
      <c r="C135" s="173"/>
      <c r="D135" s="173"/>
      <c r="E135" s="173"/>
      <c r="F135" s="173"/>
      <c r="G135" s="173"/>
      <c r="H135" s="86"/>
      <c r="I135" s="26">
        <f>ROUND($I$132*$H$135,2)</f>
        <v>0</v>
      </c>
    </row>
    <row r="136" spans="1:9">
      <c r="A136" s="4" t="s">
        <v>12</v>
      </c>
      <c r="B136" s="173" t="s">
        <v>120</v>
      </c>
      <c r="C136" s="173"/>
      <c r="D136" s="173"/>
      <c r="E136" s="173"/>
      <c r="F136" s="173"/>
      <c r="G136" s="173"/>
      <c r="H136" s="86"/>
      <c r="I136" s="26">
        <f>ROUND($I$132*$H$136,2)</f>
        <v>0</v>
      </c>
    </row>
    <row r="137" spans="1:9">
      <c r="A137" s="4" t="s">
        <v>121</v>
      </c>
      <c r="B137" s="173" t="s">
        <v>168</v>
      </c>
      <c r="C137" s="173"/>
      <c r="D137" s="173"/>
      <c r="E137" s="173"/>
      <c r="F137" s="173"/>
      <c r="G137" s="173"/>
      <c r="H137" s="86">
        <v>0.05</v>
      </c>
      <c r="I137" s="26">
        <f>ROUND($I$132*$H$137,2)</f>
        <v>1835.12</v>
      </c>
    </row>
    <row r="138" spans="1:9">
      <c r="A138" s="4" t="s">
        <v>122</v>
      </c>
      <c r="B138" s="173" t="s">
        <v>123</v>
      </c>
      <c r="C138" s="173"/>
      <c r="D138" s="173"/>
      <c r="E138" s="173"/>
      <c r="F138" s="173"/>
      <c r="G138" s="173"/>
      <c r="H138" s="86"/>
      <c r="I138" s="26">
        <f>ROUND($I$132*$H$138,2)</f>
        <v>0</v>
      </c>
    </row>
    <row r="139" spans="1:9">
      <c r="A139" s="87" t="s">
        <v>16</v>
      </c>
      <c r="B139" s="264" t="s">
        <v>124</v>
      </c>
      <c r="C139" s="264"/>
      <c r="D139" s="264"/>
      <c r="E139" s="264"/>
      <c r="F139" s="264"/>
      <c r="G139" s="264"/>
      <c r="H139" s="88">
        <f>SUM($H$133:$H$138)</f>
        <v>8.6499999999999994E-2</v>
      </c>
      <c r="I139" s="89">
        <f>ROUND(SUM($I$133:$I$138),2)</f>
        <v>3174.76</v>
      </c>
    </row>
    <row r="140" spans="1:9">
      <c r="A140" s="90"/>
      <c r="B140" s="90"/>
      <c r="C140" s="90"/>
      <c r="D140" s="90"/>
      <c r="E140" s="90"/>
      <c r="F140" s="90"/>
      <c r="G140" s="90"/>
      <c r="H140" s="91"/>
      <c r="I140" s="92"/>
    </row>
    <row r="141" spans="1:9">
      <c r="A141" s="254" t="s">
        <v>125</v>
      </c>
      <c r="B141" s="254"/>
      <c r="C141" s="254"/>
      <c r="D141" s="254"/>
      <c r="E141" s="254"/>
      <c r="F141" s="254"/>
      <c r="G141" s="254"/>
      <c r="H141" s="254"/>
      <c r="I141" s="254"/>
    </row>
    <row r="142" spans="1:9">
      <c r="A142" s="43" t="s">
        <v>126</v>
      </c>
      <c r="B142" s="203" t="s">
        <v>110</v>
      </c>
      <c r="C142" s="203"/>
      <c r="D142" s="203"/>
      <c r="E142" s="203"/>
      <c r="F142" s="203"/>
      <c r="G142" s="203"/>
      <c r="H142" s="203"/>
      <c r="I142" s="58">
        <f>$I$127</f>
        <v>1451.41</v>
      </c>
    </row>
    <row r="143" spans="1:9">
      <c r="A143" s="43" t="s">
        <v>127</v>
      </c>
      <c r="B143" s="203" t="s">
        <v>112</v>
      </c>
      <c r="C143" s="203"/>
      <c r="D143" s="203"/>
      <c r="E143" s="203"/>
      <c r="F143" s="203"/>
      <c r="G143" s="203"/>
      <c r="H143" s="203"/>
      <c r="I143" s="58">
        <f>$I$129</f>
        <v>3047.96</v>
      </c>
    </row>
    <row r="144" spans="1:9">
      <c r="A144" s="43" t="s">
        <v>128</v>
      </c>
      <c r="B144" s="203" t="s">
        <v>129</v>
      </c>
      <c r="C144" s="203"/>
      <c r="D144" s="203"/>
      <c r="E144" s="203"/>
      <c r="F144" s="203"/>
      <c r="G144" s="203"/>
      <c r="H144" s="203"/>
      <c r="I144" s="58">
        <f>$I$139</f>
        <v>3174.76</v>
      </c>
    </row>
    <row r="145" spans="1:9">
      <c r="A145" s="255" t="s">
        <v>130</v>
      </c>
      <c r="B145" s="256"/>
      <c r="C145" s="256"/>
      <c r="D145" s="256"/>
      <c r="E145" s="256"/>
      <c r="F145" s="256"/>
      <c r="G145" s="256"/>
      <c r="H145" s="257"/>
      <c r="I145" s="84">
        <f>ROUND(SUM($I$142:$I$144),2)</f>
        <v>7674.13</v>
      </c>
    </row>
    <row r="146" spans="1:9">
      <c r="A146" s="90"/>
      <c r="B146" s="90"/>
      <c r="C146" s="90"/>
      <c r="D146" s="90"/>
      <c r="E146" s="90"/>
      <c r="F146" s="90"/>
      <c r="G146" s="90"/>
      <c r="H146" s="91"/>
      <c r="I146" s="92"/>
    </row>
    <row r="147" spans="1:9">
      <c r="A147" s="263" t="s">
        <v>131</v>
      </c>
      <c r="B147" s="263"/>
      <c r="C147" s="263"/>
      <c r="D147" s="263"/>
      <c r="E147" s="263"/>
      <c r="F147" s="263"/>
      <c r="G147" s="263"/>
      <c r="H147" s="263"/>
      <c r="I147" s="263"/>
    </row>
    <row r="148" spans="1:9" ht="41.25" customHeight="1">
      <c r="A148" s="43"/>
      <c r="B148" s="159" t="s">
        <v>132</v>
      </c>
      <c r="C148" s="160"/>
      <c r="D148" s="160"/>
      <c r="E148" s="160"/>
      <c r="F148" s="160"/>
      <c r="G148" s="160"/>
      <c r="H148" s="161"/>
      <c r="I148" s="58" t="s">
        <v>27</v>
      </c>
    </row>
    <row r="149" spans="1:9">
      <c r="A149" s="93" t="s">
        <v>6</v>
      </c>
      <c r="B149" s="118" t="s">
        <v>25</v>
      </c>
      <c r="C149" s="118"/>
      <c r="D149" s="118"/>
      <c r="E149" s="118"/>
      <c r="F149" s="118"/>
      <c r="G149" s="118"/>
      <c r="H149" s="118"/>
      <c r="I149" s="94">
        <f>$I$32</f>
        <v>16946</v>
      </c>
    </row>
    <row r="150" spans="1:9">
      <c r="A150" s="95" t="s">
        <v>8</v>
      </c>
      <c r="B150" s="173" t="s">
        <v>37</v>
      </c>
      <c r="C150" s="173"/>
      <c r="D150" s="173"/>
      <c r="E150" s="173"/>
      <c r="F150" s="173"/>
      <c r="G150" s="173"/>
      <c r="H150" s="173"/>
      <c r="I150" s="94">
        <f>$I$73</f>
        <v>10743.97</v>
      </c>
    </row>
    <row r="151" spans="1:9">
      <c r="A151" s="96" t="s">
        <v>10</v>
      </c>
      <c r="B151" s="173" t="s">
        <v>72</v>
      </c>
      <c r="C151" s="173"/>
      <c r="D151" s="173"/>
      <c r="E151" s="173"/>
      <c r="F151" s="173"/>
      <c r="G151" s="173"/>
      <c r="H151" s="173"/>
      <c r="I151" s="94">
        <f>$I$87</f>
        <v>1213.26</v>
      </c>
    </row>
    <row r="152" spans="1:9">
      <c r="A152" s="97" t="s">
        <v>12</v>
      </c>
      <c r="B152" s="173" t="s">
        <v>81</v>
      </c>
      <c r="C152" s="173"/>
      <c r="D152" s="173"/>
      <c r="E152" s="173"/>
      <c r="F152" s="173"/>
      <c r="G152" s="173"/>
      <c r="H152" s="173"/>
      <c r="I152" s="94">
        <f>$I$114</f>
        <v>0</v>
      </c>
    </row>
    <row r="153" spans="1:9">
      <c r="A153" s="98" t="s">
        <v>14</v>
      </c>
      <c r="B153" s="173" t="s">
        <v>104</v>
      </c>
      <c r="C153" s="173"/>
      <c r="D153" s="173"/>
      <c r="E153" s="173"/>
      <c r="F153" s="173"/>
      <c r="G153" s="173"/>
      <c r="H153" s="173"/>
      <c r="I153" s="94">
        <f>$I$123</f>
        <v>125</v>
      </c>
    </row>
    <row r="154" spans="1:9">
      <c r="A154" s="11"/>
      <c r="B154" s="113" t="s">
        <v>133</v>
      </c>
      <c r="C154" s="113"/>
      <c r="D154" s="113"/>
      <c r="E154" s="113"/>
      <c r="F154" s="113"/>
      <c r="G154" s="113"/>
      <c r="H154" s="113"/>
      <c r="I154" s="99">
        <f>SUM($I$149:$I$153)</f>
        <v>29028.23</v>
      </c>
    </row>
    <row r="155" spans="1:9">
      <c r="A155" s="100" t="s">
        <v>16</v>
      </c>
      <c r="B155" s="173" t="s">
        <v>107</v>
      </c>
      <c r="C155" s="173"/>
      <c r="D155" s="173"/>
      <c r="E155" s="173"/>
      <c r="F155" s="173"/>
      <c r="G155" s="173"/>
      <c r="H155" s="173"/>
      <c r="I155" s="94">
        <f>$I$145</f>
        <v>7674.13</v>
      </c>
    </row>
    <row r="156" spans="1:9">
      <c r="A156" s="101"/>
      <c r="B156" s="24"/>
      <c r="C156" s="24"/>
      <c r="D156" s="24"/>
      <c r="E156" s="24"/>
      <c r="F156" s="24"/>
      <c r="G156" s="24"/>
      <c r="H156" s="24"/>
      <c r="I156" s="102"/>
    </row>
    <row r="157" spans="1:9">
      <c r="A157" s="103"/>
      <c r="B157" s="286" t="s">
        <v>134</v>
      </c>
      <c r="C157" s="286"/>
      <c r="D157" s="286"/>
      <c r="E157" s="286"/>
      <c r="F157" s="286"/>
      <c r="G157" s="286"/>
      <c r="H157" s="286"/>
      <c r="I157" s="104">
        <f>SUM($I$154:$I$155)</f>
        <v>36702.36</v>
      </c>
    </row>
    <row r="158" spans="1:9">
      <c r="A158" s="103"/>
      <c r="B158" s="279" t="s">
        <v>135</v>
      </c>
      <c r="C158" s="280"/>
      <c r="D158" s="280"/>
      <c r="E158" s="280"/>
      <c r="F158" s="280"/>
      <c r="G158" s="280"/>
      <c r="H158" s="281"/>
      <c r="I158" s="105">
        <v>10</v>
      </c>
    </row>
    <row r="159" spans="1:9">
      <c r="A159" s="103"/>
      <c r="B159" s="279" t="s">
        <v>136</v>
      </c>
      <c r="C159" s="280"/>
      <c r="D159" s="280"/>
      <c r="E159" s="280"/>
      <c r="F159" s="280"/>
      <c r="G159" s="280"/>
      <c r="H159" s="281"/>
      <c r="I159" s="106">
        <f>$I$158*$I$157</f>
        <v>367023.6</v>
      </c>
    </row>
    <row r="160" spans="1:9">
      <c r="A160" s="103"/>
      <c r="B160" s="279" t="s">
        <v>137</v>
      </c>
      <c r="C160" s="280"/>
      <c r="D160" s="280"/>
      <c r="E160" s="280"/>
      <c r="F160" s="280"/>
      <c r="G160" s="280"/>
      <c r="H160" s="281"/>
      <c r="I160" s="105">
        <v>1</v>
      </c>
    </row>
    <row r="161" spans="1:9">
      <c r="A161" s="103"/>
      <c r="B161" s="279" t="str">
        <f>_xlfn.CONCAT("Custo Total Mensal com Mão-de-Obra para",$I$20)</f>
        <v>Custo Total Mensal com Mão-de-Obra para</v>
      </c>
      <c r="C161" s="280"/>
      <c r="D161" s="280"/>
      <c r="E161" s="280"/>
      <c r="F161" s="280"/>
      <c r="G161" s="280"/>
      <c r="H161" s="281"/>
      <c r="I161" s="104">
        <f>$I$159*$I$160</f>
        <v>367023.6</v>
      </c>
    </row>
    <row r="162" spans="1:9">
      <c r="A162" s="45"/>
      <c r="B162" s="45"/>
      <c r="C162" s="45"/>
      <c r="D162" s="45"/>
      <c r="E162" s="45"/>
      <c r="F162" s="45"/>
      <c r="G162" s="45"/>
      <c r="H162" s="103" t="s">
        <v>138</v>
      </c>
      <c r="I162" s="107">
        <f>I157/I32</f>
        <v>2.1658420866281127</v>
      </c>
    </row>
    <row r="163" spans="1:9" ht="15">
      <c r="A163" s="282"/>
      <c r="B163" s="282"/>
      <c r="C163" s="282"/>
      <c r="D163" s="282"/>
      <c r="E163" s="282"/>
      <c r="F163" s="282"/>
      <c r="G163" s="16"/>
      <c r="H163" s="16"/>
      <c r="I163" s="16"/>
    </row>
    <row r="164" spans="1:9" ht="15.75">
      <c r="A164" s="273" t="s">
        <v>139</v>
      </c>
      <c r="B164" s="274"/>
      <c r="C164" s="274"/>
      <c r="D164" s="274"/>
      <c r="E164" s="274"/>
      <c r="F164" s="275"/>
      <c r="G164" s="283">
        <f>$I$161*12</f>
        <v>4404283.1999999993</v>
      </c>
      <c r="H164" s="284"/>
      <c r="I164" s="285"/>
    </row>
    <row r="165" spans="1:9" ht="15.75">
      <c r="A165" s="273" t="s">
        <v>140</v>
      </c>
      <c r="B165" s="274"/>
      <c r="C165" s="274"/>
      <c r="D165" s="274"/>
      <c r="E165" s="274"/>
      <c r="F165" s="275"/>
      <c r="G165" s="276">
        <f>$I$161*$I$12</f>
        <v>8808566.3999999985</v>
      </c>
      <c r="H165" s="277"/>
      <c r="I165" s="278"/>
    </row>
  </sheetData>
  <mergeCells count="215">
    <mergeCell ref="J118:P122"/>
    <mergeCell ref="K38:S40"/>
    <mergeCell ref="J91:K92"/>
    <mergeCell ref="L91:R94"/>
    <mergeCell ref="H91:H92"/>
    <mergeCell ref="B91:G91"/>
    <mergeCell ref="B92:G92"/>
    <mergeCell ref="A165:F165"/>
    <mergeCell ref="G165:I165"/>
    <mergeCell ref="B158:H158"/>
    <mergeCell ref="B159:H159"/>
    <mergeCell ref="B160:H160"/>
    <mergeCell ref="B161:H161"/>
    <mergeCell ref="A163:F163"/>
    <mergeCell ref="A164:F164"/>
    <mergeCell ref="G164:I164"/>
    <mergeCell ref="B151:H151"/>
    <mergeCell ref="B152:H152"/>
    <mergeCell ref="B153:H153"/>
    <mergeCell ref="B154:H154"/>
    <mergeCell ref="B155:H155"/>
    <mergeCell ref="B157:H157"/>
    <mergeCell ref="B144:H144"/>
    <mergeCell ref="A145:H145"/>
    <mergeCell ref="A147:I147"/>
    <mergeCell ref="B148:H148"/>
    <mergeCell ref="B149:H149"/>
    <mergeCell ref="B150:H150"/>
    <mergeCell ref="B137:G137"/>
    <mergeCell ref="B138:G138"/>
    <mergeCell ref="B139:G139"/>
    <mergeCell ref="A141:I141"/>
    <mergeCell ref="B142:H142"/>
    <mergeCell ref="B143:H143"/>
    <mergeCell ref="A131:H131"/>
    <mergeCell ref="A132:H132"/>
    <mergeCell ref="B133:G133"/>
    <mergeCell ref="B134:G134"/>
    <mergeCell ref="B135:G135"/>
    <mergeCell ref="B136:G136"/>
    <mergeCell ref="A129:A130"/>
    <mergeCell ref="B129:F129"/>
    <mergeCell ref="G129:G130"/>
    <mergeCell ref="H129:H130"/>
    <mergeCell ref="I129:I130"/>
    <mergeCell ref="B130:F130"/>
    <mergeCell ref="A124:I124"/>
    <mergeCell ref="A125:I125"/>
    <mergeCell ref="B126:F126"/>
    <mergeCell ref="A127:A128"/>
    <mergeCell ref="B127:F127"/>
    <mergeCell ref="G127:G128"/>
    <mergeCell ref="H127:H128"/>
    <mergeCell ref="I127:I128"/>
    <mergeCell ref="B128:F128"/>
    <mergeCell ref="B118:H118"/>
    <mergeCell ref="B119:H119"/>
    <mergeCell ref="B120:H120"/>
    <mergeCell ref="B121:H121"/>
    <mergeCell ref="B122:H122"/>
    <mergeCell ref="A123:H123"/>
    <mergeCell ref="B111:H111"/>
    <mergeCell ref="A112:H112"/>
    <mergeCell ref="A113:G113"/>
    <mergeCell ref="A114:H114"/>
    <mergeCell ref="A116:I116"/>
    <mergeCell ref="B117:H117"/>
    <mergeCell ref="A103:H103"/>
    <mergeCell ref="B105:H105"/>
    <mergeCell ref="B106:G106"/>
    <mergeCell ref="A107:H107"/>
    <mergeCell ref="A109:I109"/>
    <mergeCell ref="B110:H110"/>
    <mergeCell ref="A99:A100"/>
    <mergeCell ref="B99:E99"/>
    <mergeCell ref="H99:H100"/>
    <mergeCell ref="I99:I100"/>
    <mergeCell ref="A101:A102"/>
    <mergeCell ref="B101:G101"/>
    <mergeCell ref="H101:H102"/>
    <mergeCell ref="I101:I102"/>
    <mergeCell ref="B102:G102"/>
    <mergeCell ref="A95:A96"/>
    <mergeCell ref="B95:E95"/>
    <mergeCell ref="H95:H96"/>
    <mergeCell ref="I95:I96"/>
    <mergeCell ref="B96:E96"/>
    <mergeCell ref="A97:A98"/>
    <mergeCell ref="B97:E97"/>
    <mergeCell ref="H97:H98"/>
    <mergeCell ref="I97:I98"/>
    <mergeCell ref="A93:A94"/>
    <mergeCell ref="B93:D93"/>
    <mergeCell ref="E93:F94"/>
    <mergeCell ref="G93:G94"/>
    <mergeCell ref="H93:H94"/>
    <mergeCell ref="I93:I94"/>
    <mergeCell ref="B94:D94"/>
    <mergeCell ref="A87:G87"/>
    <mergeCell ref="A89:I89"/>
    <mergeCell ref="B90:H90"/>
    <mergeCell ref="A91:A92"/>
    <mergeCell ref="I91:I92"/>
    <mergeCell ref="A83:A84"/>
    <mergeCell ref="B83:G83"/>
    <mergeCell ref="H83:H84"/>
    <mergeCell ref="I83:I84"/>
    <mergeCell ref="B84:G84"/>
    <mergeCell ref="A85:A86"/>
    <mergeCell ref="B85:G85"/>
    <mergeCell ref="H85:H86"/>
    <mergeCell ref="I85:I86"/>
    <mergeCell ref="B86:G86"/>
    <mergeCell ref="A79:A80"/>
    <mergeCell ref="B79:G79"/>
    <mergeCell ref="H79:H80"/>
    <mergeCell ref="I79:I80"/>
    <mergeCell ref="B80:G80"/>
    <mergeCell ref="A81:A82"/>
    <mergeCell ref="B81:G81"/>
    <mergeCell ref="H81:H82"/>
    <mergeCell ref="I81:I82"/>
    <mergeCell ref="B82:G82"/>
    <mergeCell ref="A73:H73"/>
    <mergeCell ref="A75:I75"/>
    <mergeCell ref="B76:H76"/>
    <mergeCell ref="A77:A78"/>
    <mergeCell ref="B77:G77"/>
    <mergeCell ref="H77:H78"/>
    <mergeCell ref="I77:I78"/>
    <mergeCell ref="B78:G78"/>
    <mergeCell ref="B67:H67"/>
    <mergeCell ref="A68:I68"/>
    <mergeCell ref="A69:I69"/>
    <mergeCell ref="B70:H70"/>
    <mergeCell ref="B71:H71"/>
    <mergeCell ref="B72:H72"/>
    <mergeCell ref="A60:A61"/>
    <mergeCell ref="I60:I61"/>
    <mergeCell ref="B62:H62"/>
    <mergeCell ref="B63:H63"/>
    <mergeCell ref="B64:H64"/>
    <mergeCell ref="B65:H65"/>
    <mergeCell ref="B54:G54"/>
    <mergeCell ref="B55:G55"/>
    <mergeCell ref="B57:H57"/>
    <mergeCell ref="A58:A59"/>
    <mergeCell ref="B58:D58"/>
    <mergeCell ref="I58:I59"/>
    <mergeCell ref="B59:D59"/>
    <mergeCell ref="I47:I48"/>
    <mergeCell ref="B49:G49"/>
    <mergeCell ref="B50:G50"/>
    <mergeCell ref="B51:G51"/>
    <mergeCell ref="B52:G52"/>
    <mergeCell ref="B53:G53"/>
    <mergeCell ref="A41:G41"/>
    <mergeCell ref="A42:H42"/>
    <mergeCell ref="B44:G44"/>
    <mergeCell ref="B45:G45"/>
    <mergeCell ref="B46:G46"/>
    <mergeCell ref="A47:A48"/>
    <mergeCell ref="B47:E48"/>
    <mergeCell ref="H47:H48"/>
    <mergeCell ref="A38:A39"/>
    <mergeCell ref="B38:G38"/>
    <mergeCell ref="H38:H39"/>
    <mergeCell ref="I38:I39"/>
    <mergeCell ref="B39:G39"/>
    <mergeCell ref="A40:H40"/>
    <mergeCell ref="B31:C31"/>
    <mergeCell ref="A32:H32"/>
    <mergeCell ref="A34:I34"/>
    <mergeCell ref="B35:G35"/>
    <mergeCell ref="A36:A37"/>
    <mergeCell ref="B36:G36"/>
    <mergeCell ref="H36:H37"/>
    <mergeCell ref="I36:I37"/>
    <mergeCell ref="B37:G37"/>
    <mergeCell ref="B25:C25"/>
    <mergeCell ref="B26:C26"/>
    <mergeCell ref="B27:C27"/>
    <mergeCell ref="B28:C28"/>
    <mergeCell ref="B29:C29"/>
    <mergeCell ref="B30:D30"/>
    <mergeCell ref="B20:E20"/>
    <mergeCell ref="H20:I20"/>
    <mergeCell ref="B21:G21"/>
    <mergeCell ref="H21:I21"/>
    <mergeCell ref="A23:I23"/>
    <mergeCell ref="B24:H24"/>
    <mergeCell ref="A16:I16"/>
    <mergeCell ref="A17:I17"/>
    <mergeCell ref="B18:G18"/>
    <mergeCell ref="H18:I18"/>
    <mergeCell ref="B19:G19"/>
    <mergeCell ref="H19:I19"/>
    <mergeCell ref="B10:H10"/>
    <mergeCell ref="B11:H11"/>
    <mergeCell ref="B12:H12"/>
    <mergeCell ref="B13:H13"/>
    <mergeCell ref="B14:H14"/>
    <mergeCell ref="A15:I15"/>
    <mergeCell ref="A5:B5"/>
    <mergeCell ref="C5:I5"/>
    <mergeCell ref="A6:B6"/>
    <mergeCell ref="C6:I6"/>
    <mergeCell ref="A8:I8"/>
    <mergeCell ref="B9:H9"/>
    <mergeCell ref="A1:I1"/>
    <mergeCell ref="A2:I2"/>
    <mergeCell ref="A3:B3"/>
    <mergeCell ref="C3:I3"/>
    <mergeCell ref="A4:B4"/>
    <mergeCell ref="C4:I4"/>
  </mergeCells>
  <dataValidations count="2">
    <dataValidation type="list" allowBlank="1" showInputMessage="1" showErrorMessage="1" sqref="I14" xr:uid="{F4EFD0B2-0419-469F-B5BB-BBC900250166}">
      <formula1>"LUCRO REAL, LUCRO PRESUMIDO, SIMPLES"</formula1>
    </dataValidation>
    <dataValidation type="list" sqref="H18:I18" xr:uid="{A73C1FA1-3C5D-4A64-A743-29D107ECF391}">
      <formula1>"44 Horas Semanais, 40 Horas Semanais, 12x36 Noturno, 12x36 Diurno"</formula1>
    </dataValidation>
  </dataValidations>
  <pageMargins left="0.511811024" right="0.511811024" top="0.78740157499999996" bottom="0.78740157499999996" header="0.31496062000000002" footer="0.31496062000000002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Planilha1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Eliane Canamary Barbosa Lagos</dc:creator>
  <cp:lastModifiedBy>Kelvin Klysman de Oliveira Leal</cp:lastModifiedBy>
  <dcterms:created xsi:type="dcterms:W3CDTF">2024-07-18T12:29:57Z</dcterms:created>
  <dcterms:modified xsi:type="dcterms:W3CDTF">2025-03-14T16:41:30Z</dcterms:modified>
</cp:coreProperties>
</file>