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OPH - ASCOM\PORTO PÚBLICO DE PORTO VELHO\01. Documentos\02. Publicações\Licitações\2023\PREGÃO ELETRÔNICO 21-2023\"/>
    </mc:Choice>
  </mc:AlternateContent>
  <bookViews>
    <workbookView xWindow="0" yWindow="0" windowWidth="19200" windowHeight="7050" tabRatio="977" firstSheet="2" activeTab="4"/>
  </bookViews>
  <sheets>
    <sheet name="Plan2" sheetId="2" state="hidden" r:id="rId1"/>
    <sheet name="Plan3" sheetId="3" state="hidden" r:id="rId2"/>
    <sheet name="resumo" sheetId="48" r:id="rId3"/>
    <sheet name="METRAGEM DAS ÁREAS" sheetId="68" r:id="rId4"/>
    <sheet name="Auxiliar de limpeza - diurno" sheetId="52" r:id="rId5"/>
    <sheet name="Uniformes" sheetId="66" r:id="rId6"/>
    <sheet name="Materiais" sheetId="47" r:id="rId7"/>
    <sheet name="M2" sheetId="43" r:id="rId8"/>
    <sheet name="Produtividade - 2 " sheetId="67" r:id="rId9"/>
  </sheets>
  <definedNames>
    <definedName name="_xlnm.Print_Area" localSheetId="4">'Auxiliar de limpeza - diurno'!$A$1:$E$108</definedName>
    <definedName name="_xlnm.Print_Area" localSheetId="7">'M2'!$A$1:$J$22</definedName>
    <definedName name="_xlnm.Print_Area" localSheetId="6">Materiais!$A$1:$H$89</definedName>
    <definedName name="_xlnm.Print_Area" localSheetId="2">resumo!$A$1:$G$16</definedName>
    <definedName name="_xlnm.Print_Area" localSheetId="5">Uniformes!$A$1:$F$10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7" l="1"/>
  <c r="H36" i="47"/>
  <c r="H37" i="47"/>
  <c r="H52" i="47"/>
  <c r="H53" i="47"/>
  <c r="H54" i="47"/>
  <c r="H55" i="47"/>
  <c r="F34" i="47"/>
  <c r="F35" i="47"/>
  <c r="H35" i="47" s="1"/>
  <c r="F36" i="47"/>
  <c r="F37" i="47"/>
  <c r="F38" i="47"/>
  <c r="H38" i="47" s="1"/>
  <c r="F39" i="47"/>
  <c r="H39" i="47" s="1"/>
  <c r="F40" i="47"/>
  <c r="H40" i="47" s="1"/>
  <c r="F41" i="47"/>
  <c r="H41" i="47" s="1"/>
  <c r="F42" i="47"/>
  <c r="H42" i="47" s="1"/>
  <c r="F43" i="47"/>
  <c r="H43" i="47" s="1"/>
  <c r="F44" i="47"/>
  <c r="H44" i="47" s="1"/>
  <c r="F45" i="47"/>
  <c r="H45" i="47" s="1"/>
  <c r="F46" i="47"/>
  <c r="H46" i="47" s="1"/>
  <c r="F47" i="47"/>
  <c r="H47" i="47" s="1"/>
  <c r="F48" i="47"/>
  <c r="H48" i="47" s="1"/>
  <c r="F49" i="47"/>
  <c r="H49" i="47" s="1"/>
  <c r="F50" i="47"/>
  <c r="H50" i="47" s="1"/>
  <c r="F51" i="47"/>
  <c r="H51" i="47" s="1"/>
  <c r="F52" i="47"/>
  <c r="F53" i="47"/>
  <c r="F54" i="47"/>
  <c r="F55" i="47"/>
  <c r="F56" i="47"/>
  <c r="H56" i="47" s="1"/>
  <c r="H18" i="47" l="1"/>
  <c r="F18" i="47"/>
  <c r="D13" i="67" l="1"/>
  <c r="D11" i="48"/>
  <c r="D8" i="48"/>
  <c r="D14" i="48"/>
  <c r="D43" i="68"/>
  <c r="D14" i="68"/>
  <c r="D30" i="68"/>
  <c r="E20" i="43" l="1"/>
  <c r="E19" i="43"/>
  <c r="E5" i="43"/>
  <c r="E4" i="43"/>
  <c r="G13" i="67"/>
  <c r="D10" i="67"/>
  <c r="G10" i="67" s="1"/>
  <c r="D7" i="67"/>
  <c r="G7" i="67" s="1"/>
  <c r="G15" i="67" l="1"/>
  <c r="G17" i="67" s="1"/>
  <c r="E43" i="52"/>
  <c r="F78" i="47"/>
  <c r="H78" i="47" s="1"/>
  <c r="E8" i="66"/>
  <c r="F8" i="66" s="1"/>
  <c r="N13" i="48" l="1"/>
  <c r="D61" i="52" l="1"/>
  <c r="E40" i="52" l="1"/>
  <c r="E7" i="66"/>
  <c r="F7" i="66" s="1"/>
  <c r="E6" i="66"/>
  <c r="F6" i="66" s="1"/>
  <c r="E5" i="66"/>
  <c r="F5" i="66" s="1"/>
  <c r="E4" i="66"/>
  <c r="F4" i="66" s="1"/>
  <c r="E82" i="52"/>
  <c r="F9" i="66" l="1"/>
  <c r="E12" i="43" l="1"/>
  <c r="E11" i="43"/>
  <c r="G12" i="43" l="1"/>
  <c r="G11" i="43"/>
  <c r="E44" i="52"/>
  <c r="E41" i="52"/>
  <c r="E19" i="52"/>
  <c r="E17" i="52"/>
  <c r="D18" i="52" l="1"/>
  <c r="H12" i="43" l="1"/>
  <c r="H11" i="43"/>
  <c r="N9" i="48"/>
  <c r="N10" i="48"/>
  <c r="F82" i="47" l="1"/>
  <c r="H82" i="47" s="1"/>
  <c r="F83" i="47"/>
  <c r="H83" i="47" s="1"/>
  <c r="F84" i="47"/>
  <c r="H84" i="47" s="1"/>
  <c r="F74" i="47"/>
  <c r="H74" i="47" s="1"/>
  <c r="F75" i="47"/>
  <c r="H75" i="47" s="1"/>
  <c r="F76" i="47"/>
  <c r="H76" i="47" s="1"/>
  <c r="F77" i="47"/>
  <c r="H77" i="47" s="1"/>
  <c r="F79" i="47"/>
  <c r="H79" i="47" s="1"/>
  <c r="F80" i="47"/>
  <c r="H80" i="47" s="1"/>
  <c r="F81" i="47"/>
  <c r="H81" i="47" s="1"/>
  <c r="D54" i="52" l="1"/>
  <c r="F70" i="47" l="1"/>
  <c r="H70" i="47" s="1"/>
  <c r="F69" i="47"/>
  <c r="H69" i="47" s="1"/>
  <c r="F68" i="47"/>
  <c r="H68" i="47" s="1"/>
  <c r="F20" i="47"/>
  <c r="H20" i="47" s="1"/>
  <c r="F19" i="47"/>
  <c r="H19" i="47" s="1"/>
  <c r="D71" i="52" l="1"/>
  <c r="E70" i="52"/>
  <c r="E71" i="52" s="1"/>
  <c r="E75" i="52" s="1"/>
  <c r="E45" i="52"/>
  <c r="E49" i="52" s="1"/>
  <c r="D38" i="52"/>
  <c r="D27" i="52"/>
  <c r="E18" i="52" l="1"/>
  <c r="D56" i="52"/>
  <c r="D58" i="52" s="1"/>
  <c r="D67" i="52"/>
  <c r="D74" i="52" s="1"/>
  <c r="D75" i="52"/>
  <c r="D76" i="52" l="1"/>
  <c r="E22" i="52" l="1"/>
  <c r="E25" i="52" l="1"/>
  <c r="E26" i="52"/>
  <c r="E53" i="52"/>
  <c r="E56" i="52"/>
  <c r="E57" i="52"/>
  <c r="E54" i="52"/>
  <c r="E101" i="52"/>
  <c r="E55" i="52"/>
  <c r="E27" i="52" l="1"/>
  <c r="E33" i="52" s="1"/>
  <c r="E58" i="52"/>
  <c r="E103" i="52" s="1"/>
  <c r="E37" i="52" l="1"/>
  <c r="E35" i="52"/>
  <c r="E31" i="52"/>
  <c r="E32" i="52"/>
  <c r="E47" i="52"/>
  <c r="E30" i="52"/>
  <c r="E36" i="52"/>
  <c r="E34" i="52"/>
  <c r="E38" i="52" l="1"/>
  <c r="E48" i="52" s="1"/>
  <c r="E50" i="52" s="1"/>
  <c r="E102" i="52" l="1"/>
  <c r="F73" i="47" l="1"/>
  <c r="H73" i="47" s="1"/>
  <c r="F72" i="47"/>
  <c r="H72" i="47" s="1"/>
  <c r="F71" i="47"/>
  <c r="H71" i="47" s="1"/>
  <c r="F67" i="47"/>
  <c r="H67" i="47" s="1"/>
  <c r="F66" i="47"/>
  <c r="H66" i="47" s="1"/>
  <c r="F65" i="47"/>
  <c r="H65" i="47" s="1"/>
  <c r="F64" i="47"/>
  <c r="H64" i="47" s="1"/>
  <c r="F63" i="47"/>
  <c r="H63" i="47" s="1"/>
  <c r="F33" i="47" l="1"/>
  <c r="H33" i="47" s="1"/>
  <c r="F32" i="47"/>
  <c r="H32" i="47" s="1"/>
  <c r="F31" i="47"/>
  <c r="H31" i="47" s="1"/>
  <c r="F17" i="47"/>
  <c r="H17" i="47" s="1"/>
  <c r="F16" i="47"/>
  <c r="H16" i="47" s="1"/>
  <c r="F15" i="47"/>
  <c r="H15" i="47" s="1"/>
  <c r="F14" i="47"/>
  <c r="H14" i="47" s="1"/>
  <c r="F12" i="47"/>
  <c r="H12" i="47" s="1"/>
  <c r="F11" i="47"/>
  <c r="H11" i="47" s="1"/>
  <c r="F9" i="47"/>
  <c r="H9" i="47" s="1"/>
  <c r="F8" i="47"/>
  <c r="H8" i="47" s="1"/>
  <c r="F7" i="47"/>
  <c r="H7" i="47" s="1"/>
  <c r="F13" i="47"/>
  <c r="H13" i="47" s="1"/>
  <c r="F62" i="47" l="1"/>
  <c r="F30" i="47"/>
  <c r="H30" i="47" s="1"/>
  <c r="F29" i="47"/>
  <c r="H29" i="47" s="1"/>
  <c r="F28" i="47"/>
  <c r="H28" i="47" s="1"/>
  <c r="F27" i="47"/>
  <c r="H27" i="47" s="1"/>
  <c r="F26" i="47"/>
  <c r="H26" i="47" s="1"/>
  <c r="F10" i="47"/>
  <c r="H10" i="47" s="1"/>
  <c r="F6" i="47"/>
  <c r="H6" i="47" s="1"/>
  <c r="H62" i="47" l="1"/>
  <c r="H85" i="47" s="1"/>
  <c r="H86" i="47" s="1"/>
  <c r="H57" i="47"/>
  <c r="H58" i="47" s="1"/>
  <c r="H21" i="47"/>
  <c r="H22" i="47" s="1"/>
  <c r="E63" i="52"/>
  <c r="E61" i="52" l="1"/>
  <c r="E62" i="52"/>
  <c r="E65" i="52"/>
  <c r="E64" i="52"/>
  <c r="E66" i="52"/>
  <c r="D13" i="2" l="1"/>
  <c r="D12" i="2"/>
  <c r="D11" i="2"/>
  <c r="D10" i="2"/>
  <c r="D9" i="2"/>
  <c r="D8" i="2"/>
  <c r="H89" i="47" l="1"/>
  <c r="H88" i="47" l="1"/>
  <c r="E83" i="52" l="1"/>
  <c r="E105" i="52" s="1"/>
  <c r="E67" i="52"/>
  <c r="E74" i="52" s="1"/>
  <c r="E76" i="52" s="1"/>
  <c r="E84" i="52" l="1"/>
  <c r="E85" i="52" s="1"/>
  <c r="E104" i="52"/>
  <c r="E106" i="52" s="1"/>
  <c r="E88" i="52" l="1"/>
  <c r="E89" i="52" l="1"/>
  <c r="E90" i="52" s="1"/>
  <c r="G5" i="43" l="1"/>
  <c r="G20" i="43"/>
  <c r="E94" i="52"/>
  <c r="E93" i="52"/>
  <c r="E97" i="52"/>
  <c r="J12" i="43" l="1"/>
  <c r="E98" i="52"/>
  <c r="E99" i="52" s="1"/>
  <c r="E107" i="52" s="1"/>
  <c r="E108" i="52" s="1"/>
  <c r="F19" i="43" l="1"/>
  <c r="F4" i="43"/>
  <c r="I11" i="43"/>
  <c r="J11" i="43" s="1"/>
  <c r="J13" i="43" s="1"/>
  <c r="F11" i="48" l="1"/>
  <c r="G11" i="48" s="1"/>
  <c r="G4" i="43"/>
  <c r="G6" i="43" s="1"/>
  <c r="G19" i="43" l="1"/>
  <c r="G21" i="43" s="1"/>
  <c r="F14" i="48" s="1"/>
  <c r="G14" i="48" s="1"/>
  <c r="F8" i="48"/>
  <c r="F16" i="48" l="1"/>
  <c r="G8" i="48"/>
  <c r="G16" i="48" l="1"/>
</calcChain>
</file>

<file path=xl/sharedStrings.xml><?xml version="1.0" encoding="utf-8"?>
<sst xmlns="http://schemas.openxmlformats.org/spreadsheetml/2006/main" count="647" uniqueCount="393">
  <si>
    <t>A</t>
  </si>
  <si>
    <t>Data de apresentação da proposta (mês/ano)</t>
  </si>
  <si>
    <t>B</t>
  </si>
  <si>
    <t>C</t>
  </si>
  <si>
    <t>Ano Acordo, Convenção ou Sentença Normativa em Dissídio Coletivo</t>
  </si>
  <si>
    <t>D</t>
  </si>
  <si>
    <t>Identificação do Serviço</t>
  </si>
  <si>
    <t>Anexo III-A – Mão-de-obra</t>
  </si>
  <si>
    <t>Mão-de-obra vinculada à execução contratual</t>
  </si>
  <si>
    <t>Dados complementares para composição dos custos referente à mão-de-obra</t>
  </si>
  <si>
    <t>Valor (R$)</t>
  </si>
  <si>
    <t>Salário Normativo da Categoria Profissional</t>
  </si>
  <si>
    <t>Categoria profissional (vinculada à execução contratual)</t>
  </si>
  <si>
    <t>Data base da categoria (dia/mês/ano)</t>
  </si>
  <si>
    <t>MÓDULO 1 : COMPOSIÇÃO DA REMUNERAÇÃO</t>
  </si>
  <si>
    <t>Composição da Remuneração</t>
  </si>
  <si>
    <t>Salário</t>
  </si>
  <si>
    <t>Adicional de Periculosidade</t>
  </si>
  <si>
    <t>E</t>
  </si>
  <si>
    <t>F</t>
  </si>
  <si>
    <t>G</t>
  </si>
  <si>
    <t>TOTAL DA REMUNERAÇÃO</t>
  </si>
  <si>
    <t>TOTAL DE BENEFÍCIOS MENSAIS E DIÁRIOS</t>
  </si>
  <si>
    <t>4.1</t>
  </si>
  <si>
    <t>Encargos previdenciários e FGTS</t>
  </si>
  <si>
    <t>H</t>
  </si>
  <si>
    <t>TOTAL</t>
  </si>
  <si>
    <t>4.2</t>
  </si>
  <si>
    <t>13 º Salário</t>
  </si>
  <si>
    <t>Provisão para Rescisão</t>
  </si>
  <si>
    <t>Aviso prévio trabalhado</t>
  </si>
  <si>
    <t>Módulo 4 – Encargos sociais e trabalhistas</t>
  </si>
  <si>
    <t>TOTAL DOS ENCARGOS SOCIAIS E TRABALHISTAS</t>
  </si>
  <si>
    <t>Custos Indiretos, Tributos e Lucro</t>
  </si>
  <si>
    <t>Custos Indiretos</t>
  </si>
  <si>
    <t>Lucro (MT + M5.A)</t>
  </si>
  <si>
    <t>Tributos</t>
  </si>
  <si>
    <t>C1. Tributos Federais</t>
  </si>
  <si>
    <t>C.2 Tributos Estaduais (especificar)</t>
  </si>
  <si>
    <t xml:space="preserve">C.3 Tributos Municipais 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</si>
  <si>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</si>
  <si>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</si>
  <si>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</si>
  <si>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</si>
  <si>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VALOR TOTAL POR EMPREGADO</t>
  </si>
  <si>
    <t xml:space="preserve"> MÓDULO 2: BENEFÍCIOS MENSAIS E DIÁRIOS</t>
  </si>
  <si>
    <t>]</t>
  </si>
  <si>
    <t>27/08/2012 - APLICABILIDADE DA LEI Nº 12.506, DE 11 DE OUTUBRO DE 2011</t>
  </si>
  <si>
    <t>AVISO PRÉVIO TRABALHADO</t>
  </si>
  <si>
    <t>COMUNICA</t>
  </si>
  <si>
    <t>Com a publicação da LEI 12.506/2011, ainda que esta não se manifeste sobre a redução da jornada e da proporcionalidade nos dias de falta ao trabalho no caso de aviso prévio trabalhado, poder-se-ia entender que o empregado teria direito à redução de 2 horas diárias, bem como poderia faltar ao trabalho o número de dias proporcionais ao tempo trabalhado.</t>
  </si>
  <si>
    <r>
      <t>ASSIM SENDO, COM A NOVA PREVISÃO LEGAL</t>
    </r>
    <r>
      <rPr>
        <b/>
        <sz val="8"/>
        <color rgb="FFFF0000"/>
        <rFont val="Verdana"/>
        <family val="2"/>
      </rPr>
      <t>, HAVERÁ NECESSIDADE DE MODIFICAÇÃO NA METODOLOGIA ATÉ ENTÃO ADOTADA PARA PRORROGAÇÃO DOS CONTRATOS DE PRESTAÇÃO DE SERVIÇOS COM ALOCAÇÃO DE MÃO DE OBRA. NESSE CASO, O VALOR PREVISTO A TÍTULO DE AVISO PRÉVIO DEVERÁ CONSIDERAR 3 (TRÊS) DIAS PARA CADA ANO DE PRORROGAÇÃO, ATÉ O LIMITE DE 12 (DOZE) DIAS, PERFAZENDO UM TOTAL DE 42 (QUARENTA E DOIS) DIAS</t>
    </r>
    <r>
      <rPr>
        <sz val="8"/>
        <color rgb="FF000000"/>
        <rFont val="Verdana"/>
        <family val="2"/>
      </rPr>
      <t>, VISTO QUE O INCISO II DO ART. 57 DA LEI N° 8.666, DE 21 DE JUNHO DE 1993, PERMITE QUE OS CONTRATOS DE PRESTAÇÃO DE SERVIÇOS CONTINUADOS SEJAM PRORROGADOS ATÉ UM LIMITE DE SESSENTA MESES, CASO OS PREÇOS E CONDIÇÕES SEJAM MAIS VANTAJOSOS PARA A ADMINISTRAÇÃO. DESSA FORMA, A METODOLOGIA REFLETIRÁ O PRAZO DE AVISO PRÉVIO QUE O EMPREGADO ACUMULA NO PRIMEIRO ANO E NOS SEGUINTES DO CONTRATO.</t>
    </r>
  </si>
  <si>
    <t>Aviso Prévio Trabalhado - Demissão Sem Justa Causa</t>
  </si>
  <si>
    <t>BRASÍLIA-DF, 15 DE AGOSTO DE 2012</t>
  </si>
  <si>
    <t>Tempo Trabalhado</t>
  </si>
  <si>
    <t>Dias de Aviso</t>
  </si>
  <si>
    <t>Faltas ao Trabalho</t>
  </si>
  <si>
    <t>SECRETARIA DE LOGÍSTICA E TECNOLOGIA DA INFORMAÇÃO – SLTI</t>
  </si>
  <si>
    <t>no final do aviso</t>
  </si>
  <si>
    <t>DEPARTAMENTO DE LOGÍSTICA E SERVIÇOS GERAIS – DLSG</t>
  </si>
  <si>
    <t>Até 1 ano</t>
  </si>
  <si>
    <t>COORDENAÇÃO-GERAL DE NORMAS – CGN</t>
  </si>
  <si>
    <t>Até 2 anos</t>
  </si>
  <si>
    <t>Até 3 anos</t>
  </si>
  <si>
    <t>Até 4 anos</t>
  </si>
  <si>
    <t>Até 5 anos</t>
  </si>
  <si>
    <t>Até 6 anos</t>
  </si>
  <si>
    <t>Até 7 anos</t>
  </si>
  <si>
    <t>Até 8 anos</t>
  </si>
  <si>
    <t>Até 9 anos</t>
  </si>
  <si>
    <t>Até 10 anos</t>
  </si>
  <si>
    <t>Até 11 anos</t>
  </si>
  <si>
    <t>Até 12 anos</t>
  </si>
  <si>
    <t>Até 13 anos</t>
  </si>
  <si>
    <t>Até 14 anos</t>
  </si>
  <si>
    <t>Até 15 anos</t>
  </si>
  <si>
    <t>Até 16 anos</t>
  </si>
  <si>
    <t>Até 17 anos</t>
  </si>
  <si>
    <t>Até 18 anos</t>
  </si>
  <si>
    <t>Até 19 anos</t>
  </si>
  <si>
    <t>Até 20 anos</t>
  </si>
  <si>
    <t>A partir de 20 anos</t>
  </si>
  <si>
    <t>VOLTAR PLANILHA PRINCIPAL</t>
  </si>
  <si>
    <r>
      <t>Nota:</t>
    </r>
    <r>
      <rPr>
        <sz val="14"/>
        <color rgb="FF000000"/>
        <rFont val="Calibri"/>
        <family val="2"/>
        <scheme val="minor"/>
      </rPr>
      <t> Entretanto, a lei não especifica que deva aplicar esta proporcionalidade de acordo com o tempo de empresa, porquanto </t>
    </r>
    <r>
      <rPr>
        <b/>
        <u/>
        <sz val="14"/>
        <color rgb="FF000000"/>
        <rFont val="Calibri"/>
        <family val="2"/>
        <scheme val="minor"/>
      </rPr>
      <t>entendemos que a falta ao final do aviso ainda seja de 7 (sete) dias</t>
    </r>
    <r>
      <rPr>
        <sz val="14"/>
        <color rgb="FF000000"/>
        <rFont val="Calibri"/>
        <family val="2"/>
        <scheme val="minor"/>
      </rPr>
      <t>. Já em relação a redução de jornada, </t>
    </r>
    <r>
      <rPr>
        <b/>
        <u/>
        <sz val="14"/>
        <color rgb="FF000000"/>
        <rFont val="Calibri"/>
        <family val="2"/>
        <scheme val="minor"/>
      </rPr>
      <t>entendemos que deva ser de 2 horas independentemente do número de dias</t>
    </r>
    <r>
      <rPr>
        <sz val="14"/>
        <color rgb="FF000000"/>
        <rFont val="Calibri"/>
        <family val="2"/>
        <scheme val="minor"/>
      </rPr>
      <t> de aviso trabalhado.</t>
    </r>
  </si>
  <si>
    <t>Exemplo</t>
  </si>
  <si>
    <t>Empregado (com um ano de emprego) recebeu a comunicação de desligamento em 01.07.2011, optou pela falta ao serviço durante os últimos 7 (sete) dias corridos. Neste caso, considerando o início da contagem dos 30 dias em 02.07.2011 (dia seguinte ao da comunicação), o término do aviso e consequentemente a baixa na CTPS foi em 31.07.2011, embora o mesmo só trabalhe até 24.07.2011.</t>
  </si>
  <si>
    <t>Neste caso, a data de pagamento das verbas rescisórias será o dia seguinte ao término do aviso, ou seja, 01.08.2011.</t>
  </si>
  <si>
    <t>FONTE: www.guiatrabalhista.com.br</t>
  </si>
  <si>
    <t>PRORROGAÇÃO EXECEPCIONAL (§ 4º DO ART. 57 DA LLC)</t>
  </si>
  <si>
    <t>FALTAS LEGAIS</t>
  </si>
  <si>
    <t>Limite de Faltas</t>
  </si>
  <si>
    <t>Motivo</t>
  </si>
  <si>
    <t>Colunas1</t>
  </si>
  <si>
    <t>Colunas2</t>
  </si>
  <si>
    <t>até 2 dias consecutivos</t>
  </si>
  <si>
    <t>Falecimento de cônjuge, ascendente, descendente, irmão ou pessoa que, declarada em sua CTPS, viva sob sua dependência econômica.</t>
  </si>
  <si>
    <t>até 3 dias consecutivos</t>
  </si>
  <si>
    <t>Casamento</t>
  </si>
  <si>
    <t>5 dias, no decorrer da primeira semana</t>
  </si>
  <si>
    <t>Nascimento de Filho (Este inciso fica tacitamente revogado em virtude do inciso XIX do art. 7º da CF/88 que instituiu a Licença-Paternidade e pelo § 1º do Art. 10 da ADCT/88 que fixou o prazo para 5 (cinco) dias.)</t>
  </si>
  <si>
    <t>1 dia em cada 12 meses de trabalho</t>
  </si>
  <si>
    <t>Doação voluntária de sangue devidamente comprovada</t>
  </si>
  <si>
    <t>até 2 dias consecutivos ou não</t>
  </si>
  <si>
    <t>Alistamento eleitoral</t>
  </si>
  <si>
    <t>até 9 dias</t>
  </si>
  <si>
    <t>gala ou luto, em conseqüência de falecimento do cônjuge, do pai ou mãe, ou de filho de professor</t>
  </si>
  <si>
    <t>---</t>
  </si>
  <si>
    <t>Dias em que estiver comprovadamente realizando provas do exame vestibular em estabelecimento de ensino superior</t>
  </si>
  <si>
    <t>No período de tempo em que tiver de cumprir as exigências do Serviço Militar (art. 65 letra "c" da Lei nº 4375/64)</t>
  </si>
  <si>
    <t>Apresentar-se, anualmente, no local e data que forem fixados, para fins de exercício de apresentação das reservas ou cerimônia cívica do Dia do Reservista.</t>
  </si>
  <si>
    <t>Ausências decorrentes de exercícios ou manobras, pelo convocado matriculado em órgão de formação de reserva (art.60 § 4º da Lei º 4375/64)</t>
  </si>
  <si>
    <t>Ausência do empregado, justificada, a critério do empregador</t>
  </si>
  <si>
    <t>Paralisação dos serviços nos dias em que, por conveniência do empregador, não tenha havido trabalho.</t>
  </si>
  <si>
    <t>Falta ao serviço por acidente de trabalho</t>
  </si>
  <si>
    <t>2 semanas</t>
  </si>
  <si>
    <t>Aborto não criminoso, comprovado por atestado médico oficial</t>
  </si>
  <si>
    <t>até 15 dias</t>
  </si>
  <si>
    <t>Doença, devidamente comprovada por atestado médico (1)</t>
  </si>
  <si>
    <t>Comparecimento necessário, como parte, à Justiça do Trabalho</t>
  </si>
  <si>
    <t>Comparecimento para depor na Justiça, quando devidamente arrolado ou convocado como testemunha</t>
  </si>
  <si>
    <t>Comparecimento às sessões do júri, como jurado sorteado</t>
  </si>
  <si>
    <t>Ausências dos representantes dos trabalhadores no Conselho Curador do FGTS, decorrentes de atividades desse órgão</t>
  </si>
  <si>
    <t>Convocação para o serviço eleitoral</t>
  </si>
  <si>
    <t xml:space="preserve"> </t>
  </si>
  <si>
    <t>PLANILHA DE CUSTOS E FORMAÇÃO DE PREÇOS</t>
  </si>
  <si>
    <t>Tipo de serviço (mesmo serviço com características distintas)</t>
  </si>
  <si>
    <t>INTERVALO INTRAJORNADA</t>
  </si>
  <si>
    <t>DSR INTRAJORNADA</t>
  </si>
  <si>
    <t>ATIVIDADES DE CONSERVAÇÃO E LIMPEZA PREDIAL</t>
  </si>
  <si>
    <t>ESPECIFICAÇÃO</t>
  </si>
  <si>
    <t>MÃO DE OBRA</t>
  </si>
  <si>
    <t>(2)
PREÇO DO HOMEM-MÊS
(R$)</t>
  </si>
  <si>
    <t>Servente</t>
  </si>
  <si>
    <t>Encarregado</t>
  </si>
  <si>
    <t>TOTAL:</t>
  </si>
  <si>
    <t xml:space="preserve">ESQUADRIAS    </t>
  </si>
  <si>
    <t>(2)
FREQÜÊNCIA NO MÊS
(HORAS***)</t>
  </si>
  <si>
    <t>(3)
JORNADA DE TRABALHO NO MÊS
(HORAS)</t>
  </si>
  <si>
    <t>(4)
(1 x 2 x 3)
(Ki ****)</t>
  </si>
  <si>
    <t>(5)
PREÇO DO HOMEM-MÊS
(R$)</t>
  </si>
  <si>
    <t>ITEM</t>
  </si>
  <si>
    <t>UND</t>
  </si>
  <si>
    <t>VALOR UNT (M²)</t>
  </si>
  <si>
    <t>VALOR TOTAL (Mensal)</t>
  </si>
  <si>
    <t>m²</t>
  </si>
  <si>
    <t>2.1</t>
  </si>
  <si>
    <t>2.2</t>
  </si>
  <si>
    <t>2.3</t>
  </si>
  <si>
    <t>QUANTIDADE</t>
  </si>
  <si>
    <t>Áreas Internas</t>
  </si>
  <si>
    <t>Uniformes</t>
  </si>
  <si>
    <t>Descrição</t>
  </si>
  <si>
    <t>Quant.</t>
  </si>
  <si>
    <t>Valor Unit.</t>
  </si>
  <si>
    <t>Valor Total</t>
  </si>
  <si>
    <t>Custo Mensal</t>
  </si>
  <si>
    <t>ITEM I: DO MATERIAL DE LIMPEZA E CONSERVAÇÃO, EQUIPAMENTOS, FERRAMENTAS.</t>
  </si>
  <si>
    <t>Consumo mensal</t>
  </si>
  <si>
    <t>Item</t>
  </si>
  <si>
    <t>Discriminação</t>
  </si>
  <si>
    <t>*Qtd.</t>
  </si>
  <si>
    <t>Vida Útil</t>
  </si>
  <si>
    <t>Valor Mensal</t>
  </si>
  <si>
    <t>Total Mensal</t>
  </si>
  <si>
    <t>Qtd.</t>
  </si>
  <si>
    <t>Equipamentos</t>
  </si>
  <si>
    <t xml:space="preserve">C3-A (ISS 5,0) </t>
  </si>
  <si>
    <t>VALOR TOTAL (Anual)</t>
  </si>
  <si>
    <t>Total por Colaborador</t>
  </si>
  <si>
    <t>Unidade.</t>
  </si>
  <si>
    <r>
      <t>(1)
PRODUTIVIDADE
(1/M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</si>
  <si>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(1x2)
SUBTOTAL
(R$/M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</si>
  <si>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(4x5)
SUBTOTAL
(R$/M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</si>
  <si>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Botas de Segurança</t>
  </si>
  <si>
    <t>Camisa</t>
  </si>
  <si>
    <t>Calça</t>
  </si>
  <si>
    <t>Valor Total (12 meses)</t>
  </si>
  <si>
    <t>MATERIAL DE TRABALHO</t>
  </si>
  <si>
    <t xml:space="preserve">Transporte </t>
  </si>
  <si>
    <t>TOTAL MATERIAIS</t>
  </si>
  <si>
    <t xml:space="preserve">Serviço de Limpeza </t>
  </si>
  <si>
    <t>Serviços de Higienização e Limpeza</t>
  </si>
  <si>
    <r>
      <t>N</t>
    </r>
    <r>
      <rPr>
        <strike/>
        <sz val="10"/>
        <rFont val="Calibri"/>
        <family val="2"/>
        <scheme val="minor"/>
      </rPr>
      <t>º</t>
    </r>
    <r>
      <rPr>
        <sz val="10"/>
        <rFont val="Calibri"/>
        <family val="2"/>
        <scheme val="minor"/>
      </rPr>
      <t xml:space="preserve"> de meses de execução contratual</t>
    </r>
  </si>
  <si>
    <t>DÉCIMO TERCEIRO SALÁRIO, FÉRIAS E ADICIONAL DE FÉRIAS</t>
  </si>
  <si>
    <t xml:space="preserve">Base de cálculo: De acordo com a instrução normativa nº 05/2017 anexo VII nota 3, a base de cálculo neste módulo deverá ser a soma: MÓDULO 1 + SUBMÓDULO 2.1. </t>
  </si>
  <si>
    <t>RAT X SAT (Conforme GFIP)</t>
  </si>
  <si>
    <t xml:space="preserve">BENEFÍCIOS MENSAIS E DIÁRIOS </t>
  </si>
  <si>
    <t>Assistência médica e familiar</t>
  </si>
  <si>
    <t xml:space="preserve">Auxílio creche </t>
  </si>
  <si>
    <t xml:space="preserve">Seguro de vida </t>
  </si>
  <si>
    <t xml:space="preserve"> Quadro-resumo do módulo 2-ENCARGOS E BENEFÍCIOS ANUAIS, MENSAIS E DIÁRIOS</t>
  </si>
  <si>
    <t>13º SALÁRIO, FÉRIAS E ADICIONAL DE FÉRIAS</t>
  </si>
  <si>
    <t>GPS, FGTS E OUTRAS CONTRIBUIÇÕES</t>
  </si>
  <si>
    <t>BENEFÍCIOS DIÁRIOS E MENSAIS</t>
  </si>
  <si>
    <t xml:space="preserve"> MÓDULO 3: PROVISÃO PARA RESCISÃO</t>
  </si>
  <si>
    <t>3.0</t>
  </si>
  <si>
    <t>Aviso Prévio Indenizado</t>
  </si>
  <si>
    <t>Incidência do FGTS sobre Aviso Prévio Indenizado</t>
  </si>
  <si>
    <t>Incidência dos encargos do submódulo 2.2 sobre Aviso Prévio Trabalhado</t>
  </si>
  <si>
    <t>MÓDULO 4 – CUSTO DE REPOSIÇÃO DO PROFISSIONAL AUSENTE</t>
  </si>
  <si>
    <t>Submódulo 4.1 - Ausências Legais</t>
  </si>
  <si>
    <t>Substituto na Cobertura de Ausências Legais (por doença)</t>
  </si>
  <si>
    <t>Substituto na Cobertura de Licença Paternidade</t>
  </si>
  <si>
    <t>Substituto na Cobertura Por Acidente de Trabalho</t>
  </si>
  <si>
    <t>Substituto na Cobertura de Licença Maternidade</t>
  </si>
  <si>
    <t>TOTAL DO SUBMÓDULO 4.1</t>
  </si>
  <si>
    <t>Submódulo 4.2 - Intrajornada</t>
  </si>
  <si>
    <t>Intervalo para Repouso ou Alimentação</t>
  </si>
  <si>
    <t xml:space="preserve"> QUADRO-RESUMO DO MÓDULO 4 - CUSTO DE REPOSIÇÃO DO PROFISSIONAL AUSENTE</t>
  </si>
  <si>
    <t>TOTAL DO MÓDULO 4</t>
  </si>
  <si>
    <t xml:space="preserve"> MÓDULO 5 – INSUMOS DIVERSOS</t>
  </si>
  <si>
    <t>INSUMOS DIVERSOS</t>
  </si>
  <si>
    <t>Materiais</t>
  </si>
  <si>
    <t>TOTAL DO MÓDULO 5</t>
  </si>
  <si>
    <t xml:space="preserve">MÓDULO 6 – CUSTOS INDIRETOS, TRIBUTOS E LUCRO 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</si>
  <si>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</si>
  <si>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</si>
  <si>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</si>
  <si>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</si>
  <si>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 xml:space="preserve">Auxílio alimentação </t>
  </si>
  <si>
    <t>Uniformes e EPIs</t>
  </si>
  <si>
    <t xml:space="preserve">C1-A  (PIS 1,65%)   </t>
  </si>
  <si>
    <t>C1. B  (COFINS 7,60%)</t>
  </si>
  <si>
    <t>Substituto na Cobertura de Férias (1/12 avos)</t>
  </si>
  <si>
    <t>Adicional de Insalubridade</t>
  </si>
  <si>
    <t>3.1</t>
  </si>
  <si>
    <t>Valor Total:</t>
  </si>
  <si>
    <t xml:space="preserve">ÁREA INTERNA    </t>
  </si>
  <si>
    <t>1/800</t>
  </si>
  <si>
    <t>1/(30x800)</t>
  </si>
  <si>
    <t>Outros  (Especificar)</t>
  </si>
  <si>
    <t>resu</t>
  </si>
  <si>
    <t>Módulo 6 – Custos indiretos, tributos e lucro</t>
  </si>
  <si>
    <t>1/</t>
  </si>
  <si>
    <t>1/(30x...)</t>
  </si>
  <si>
    <t>Férias (9,075%) e Adicional de Férias (TR x 3,025%)</t>
  </si>
  <si>
    <t>Multa sobre FGTS e Contribuição Social sobre o Aviso Prévio Indenizado e sobre o Aviso Prévio Trabalhado. (Alterado Conf. Lei nº 13.932/2019)</t>
  </si>
  <si>
    <t>(M-T)      CUSTO TOTAL DA PLANILHA PARA EFEITO DE CÁLCULO DO MÓDULO 6 (M1+M2+M3+M4+M5)</t>
  </si>
  <si>
    <t>Subtotal (A + B + C + D + E)</t>
  </si>
  <si>
    <t>SEBRAE</t>
  </si>
  <si>
    <t>INSS</t>
  </si>
  <si>
    <t>SESI OU SESC</t>
  </si>
  <si>
    <t>SENAI OU SENAC</t>
  </si>
  <si>
    <t>INCRA</t>
  </si>
  <si>
    <t>SALÁRIO EDUCAÇÃO</t>
  </si>
  <si>
    <t>FGTS</t>
  </si>
  <si>
    <t>Outros</t>
  </si>
  <si>
    <t>Subtotal  para   efeito  de  cálculo  do s Tributos  (MT + MA + MB) FATURAMENTO [(100-14,25)/100]</t>
  </si>
  <si>
    <t>Limpador de fachada</t>
  </si>
  <si>
    <t>Contratação de Empresa especializada para Prestação de Serviços Continuados de limpeza, asseio e conservação predial, para atender as necessidades da Sociedade de Portos e Hidrovias do Estado de Rondônia, por um período de 12 meses.</t>
  </si>
  <si>
    <t>1.1.</t>
  </si>
  <si>
    <t>Banheiros</t>
  </si>
  <si>
    <t>Crachá</t>
  </si>
  <si>
    <t>Meia</t>
  </si>
  <si>
    <t xml:space="preserve">BALDE 8 LITROS (balde plástico reforçado preto, estilo obra, 
sem tampa com alça e bordas reforçadas) </t>
  </si>
  <si>
    <t>BOMBA DE BORRIFAR (Bomba de ação 500 ml)</t>
  </si>
  <si>
    <t xml:space="preserve">DESENTUPIDOR DE PIA COM CABO </t>
  </si>
  <si>
    <t xml:space="preserve">DESENTUPIDOR DE VASO COM CABO DE MADEIRA </t>
  </si>
  <si>
    <t>MOP SECO COMPLETO</t>
  </si>
  <si>
    <t xml:space="preserve">PÁ DE LIXO CABO LONGO </t>
  </si>
  <si>
    <t xml:space="preserve">RODO DE MADEIRA – 40 CM </t>
  </si>
  <si>
    <t>RODO DE MADEIRA – 60 CM</t>
  </si>
  <si>
    <t>VASSOURA DE GARI – 40 CM</t>
  </si>
  <si>
    <t>VASSOURA DE PÊLO – 40 CM</t>
  </si>
  <si>
    <t>VASSOURA DE PIAÇAVA – Nº 5</t>
  </si>
  <si>
    <t>VASSOURA DE VASO SANITÁRIO DE NYLON</t>
  </si>
  <si>
    <t>PANO DE CHÃO EM ALGODÃO BRANCO, MEDINDO 40X67</t>
  </si>
  <si>
    <t>ÁLCOOL GEL – 500 ML</t>
  </si>
  <si>
    <t>ACABAMENTO ACRÍLICO – 5 L</t>
  </si>
  <si>
    <t>AROMATIZANTE SPRAY – 400 ML (BOM AR)</t>
  </si>
  <si>
    <t>CERA LIQUIDA PARA PISOS – 5 L</t>
  </si>
  <si>
    <t>CLORO 5 L – BOMBONA</t>
  </si>
  <si>
    <t>DESENGORDURANTE CONCENTRADO – LT</t>
  </si>
  <si>
    <t>DESINFETANTE SUPERCONCENTRADO – 5 L</t>
  </si>
  <si>
    <t>DETERGENTE NEUTRO – 500 ML</t>
  </si>
  <si>
    <t>DETERGENTE SUPERCONCENTRADO – 5 L</t>
  </si>
  <si>
    <t>ESCOVA COM CERDAS DE NYLON</t>
  </si>
  <si>
    <t>ESPONJA DUPLA FACE</t>
  </si>
  <si>
    <t>FLANELA</t>
  </si>
  <si>
    <t>LÃ DE AÇO – pacote com 8 unidades</t>
  </si>
  <si>
    <t>LIMPA VIDROS – 500 ml</t>
  </si>
  <si>
    <t>LUSTRA MÓVEIS – 500 ML</t>
  </si>
  <si>
    <t>SABÃO EM BARRAS – com 5 unidades de 200 gramas</t>
  </si>
  <si>
    <t>SABÃO EM PÓ – AZUL – 5 KG</t>
  </si>
  <si>
    <t xml:space="preserve">SACO ALVEJADO 65X45 CM </t>
  </si>
  <si>
    <t>SACO DE LIXO – 100 LT - PRETO</t>
  </si>
  <si>
    <t>SACO DE LIXO – 15 LT - PRETO</t>
  </si>
  <si>
    <t>SACO DE LIXO – 50 LT - PRETO</t>
  </si>
  <si>
    <t>SAPÓLIO EM PÓ – 500 gramas</t>
  </si>
  <si>
    <t>INSETICIDA SEM CHEIRO</t>
  </si>
  <si>
    <t>PASTILHA SANITÁRIA</t>
  </si>
  <si>
    <t>Galão</t>
  </si>
  <si>
    <t>Litros</t>
  </si>
  <si>
    <t>PACOTE</t>
  </si>
  <si>
    <t>EXTENSÃO ELÉTRICA – 25 METROS</t>
  </si>
  <si>
    <t>EXTENSÃO ELÉTRICA – 50 METROS</t>
  </si>
  <si>
    <t>MANGUEIRA PLÁSTICA COMPLETA – 50 MTS</t>
  </si>
  <si>
    <t xml:space="preserve">MANGUEIRA PLÁSTICA ¾” – 30 MTS 
</t>
  </si>
  <si>
    <t>Equipamentos/Relação de acessórios/EPI</t>
  </si>
  <si>
    <t>BLOQUEADOR SOLAR FATOR 50</t>
  </si>
  <si>
    <t>BOTA DE PVC BRANCA CANO MÉDIO</t>
  </si>
  <si>
    <t>PAR</t>
  </si>
  <si>
    <t>CAVALETES DE SINALIZAÇÃO</t>
  </si>
  <si>
    <t>CONES DE SINALIZAÇÃO</t>
  </si>
  <si>
    <t>FITA ZEBRADA – RL – 200 MT</t>
  </si>
  <si>
    <t>LUVA DE LÁTEX ANTIDERRAPANTE COM FORRO</t>
  </si>
  <si>
    <t>LUVA DE PROCEDIMENTO NÃO CIRÚRGICO</t>
  </si>
  <si>
    <t>ÓCULOS DE SEGURANÇA COM LENTE VERDE</t>
  </si>
  <si>
    <t>ÓCULOS DE SEGURANÇA MODELO RIO DE JANEIRO</t>
  </si>
  <si>
    <t>PROTETOR AUDITIVO TIPO PLUG</t>
  </si>
  <si>
    <t>RESPIRADOR SEM MANUTENÇÃO PFF1</t>
  </si>
  <si>
    <t>CARRO COLETOR DE LIXO COM TAMPA BASCULANTE – 120 LTS</t>
  </si>
  <si>
    <t>CARRO FUNCIONAL COMPLETO COM BALDE ESPREMEDOR</t>
  </si>
  <si>
    <t>ESCADA ALUMÍNIO 7 DEGRAUS</t>
  </si>
  <si>
    <t>JATEADORA – ALTA PRESSÃO - PROFISSIONAL</t>
  </si>
  <si>
    <t>PLACAS DE SINALIZAÇÃO – BANHEIRO INTERDITADO</t>
  </si>
  <si>
    <t>PLACAS DE SINALIZAÇÃO – PISO MOLHADO</t>
  </si>
  <si>
    <t>RASTELO GRANDE</t>
  </si>
  <si>
    <t>MATERIAIS DE LIMPEZA E HIGIENE PESSOAL</t>
  </si>
  <si>
    <t>PAPEL HIGIÊNICO – rolo com 300 metros</t>
  </si>
  <si>
    <t>SABONETE LÍQUIDO – REFIL SPRAY 250 m</t>
  </si>
  <si>
    <t>Rolo</t>
  </si>
  <si>
    <t>caixa</t>
  </si>
  <si>
    <t>PRODUTIVIDADE</t>
  </si>
  <si>
    <t>DESCRIÇÃO</t>
  </si>
  <si>
    <t>Und</t>
  </si>
  <si>
    <t>Produtividade da IN 05/2017</t>
  </si>
  <si>
    <t>Produtividade adotada</t>
  </si>
  <si>
    <t>TOTAL DE SERVENTES</t>
  </si>
  <si>
    <t>ÁREA INTERNA</t>
  </si>
  <si>
    <t>800 a 1200 m²</t>
  </si>
  <si>
    <t>200 a 300 m²</t>
  </si>
  <si>
    <t>ESQUADRIAS EXTERNAS</t>
  </si>
  <si>
    <t>300 a 380 m²</t>
  </si>
  <si>
    <t>QUANTIDADE ESTIMADA</t>
  </si>
  <si>
    <t>QUANTIDADE ARREDONDADA</t>
  </si>
  <si>
    <t>ÁREA INTERNA (portas de madeira, mobiliário, piso frio)</t>
  </si>
  <si>
    <t>BANHEIROS</t>
  </si>
  <si>
    <t>ESQUADRIAS DE VIDRO</t>
  </si>
  <si>
    <t xml:space="preserve">ESQUADRIAS </t>
  </si>
  <si>
    <t xml:space="preserve">Esquadrias </t>
  </si>
  <si>
    <t>01/200</t>
  </si>
  <si>
    <t>1/(30x200)</t>
  </si>
  <si>
    <t>TOTAL EQUIPAMENTOS</t>
  </si>
  <si>
    <t>DETERGENTE MULTI USO – LIMP. GERAL – 500 ML</t>
  </si>
  <si>
    <t>ÁGUA SANITÁRIA DE 1ª QUALIDADE, EMBALAGEM PLÁSTICA DE 1 LITRO</t>
  </si>
  <si>
    <t>ÁLCOOL ETÍLICO HIDRATADO 46,3 INPM FRASCO DE 1 LITRO</t>
  </si>
  <si>
    <t>PAPEL TOALHA BRANCO 3D – caixas com 2.000 folhas</t>
  </si>
  <si>
    <t>Sede Administrativa</t>
  </si>
  <si>
    <t>1.2</t>
  </si>
  <si>
    <t>GATE</t>
  </si>
  <si>
    <t>1.3</t>
  </si>
  <si>
    <t>Guarita 02</t>
  </si>
  <si>
    <t>1.4</t>
  </si>
  <si>
    <t>Antiga Balança</t>
  </si>
  <si>
    <t>1.5</t>
  </si>
  <si>
    <t>Sala de apoio da Guarda</t>
  </si>
  <si>
    <t>1.6</t>
  </si>
  <si>
    <t>Cais Flutuante</t>
  </si>
  <si>
    <t>1.7</t>
  </si>
  <si>
    <t>Guarita 03</t>
  </si>
  <si>
    <t>1.8</t>
  </si>
  <si>
    <t>Guarita Alfândegada</t>
  </si>
  <si>
    <t>Esquadrias Face Interna e Externa</t>
  </si>
  <si>
    <t>2.4</t>
  </si>
  <si>
    <t>2.5</t>
  </si>
  <si>
    <t>Oficina</t>
  </si>
  <si>
    <t>Área 16</t>
  </si>
  <si>
    <t>Oficina 2</t>
  </si>
  <si>
    <t>Edificação com salas</t>
  </si>
  <si>
    <t>2.6</t>
  </si>
  <si>
    <t>2.7</t>
  </si>
  <si>
    <t>Restaurante</t>
  </si>
  <si>
    <t>2.8</t>
  </si>
  <si>
    <t>2.9</t>
  </si>
  <si>
    <t>2.10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</si>
  <si>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</si>
  <si>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</si>
  <si>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</si>
  <si>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</si>
  <si>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</si>
  <si>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</si>
  <si>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</si>
  <si>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</si>
  <si>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</si>
  <si>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Área Total</t>
  </si>
  <si>
    <t>Da abrangência dos Serviços</t>
  </si>
  <si>
    <t>Oficina do Porto</t>
  </si>
  <si>
    <t>1.9</t>
  </si>
  <si>
    <t xml:space="preserve">VASSOURA DE TETO CABO LONGO </t>
  </si>
  <si>
    <t>KIT DE LIMPEZA DE VIDROS LAVADOR DE MICROFIBRA E RODO DE 35CM</t>
  </si>
  <si>
    <t>REMOVEDOR - 3 LT</t>
  </si>
  <si>
    <t>PÁ GRANDE DE LIXO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</si>
</sst>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0.00000000"/>
    <numFmt numFmtId="166" formatCode="&quot;R$ &quot;#,##0.00"/>
    <numFmt numFmtId="167" formatCode="d/m;@"/>
    <numFmt numFmtId="168" formatCode="0.0000000"/>
    <numFmt numFmtId="169" formatCode="_(&quot;R$ &quot;* #,##0.00_);_(&quot;R$ &quot;* \(#,##0.00\);_(&quot;R$ &quot;* &quot;-&quot;??_);_(@_)"/>
    <numFmt numFmtId="170" formatCode="0.0"/>
    <numFmt numFmtId="171" formatCode="&quot;R$&quot;\ #,##0.00"/>
    <numFmt numFmtId="172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000000"/>
      <name val="Verdana"/>
      <family val="2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FF0000"/>
      <name val="Verdana"/>
      <family val="2"/>
    </font>
    <font>
      <sz val="14"/>
      <color rgb="FF000000"/>
      <name val="Times New Roman"/>
      <family val="1"/>
    </font>
    <font>
      <sz val="10"/>
      <color rgb="FF000000"/>
      <name val="Verdana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indexed="10"/>
      <name val="Arial"/>
      <family val="2"/>
    </font>
    <font>
      <b/>
      <sz val="14"/>
      <color indexed="48"/>
      <name val="Trebuchet MS"/>
      <family val="2"/>
    </font>
    <font>
      <b/>
      <sz val="14"/>
      <color indexed="10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8" fillId="2" borderId="17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2" borderId="17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/>
    <xf numFmtId="0" fontId="8" fillId="2" borderId="18" xfId="0" applyFont="1" applyFill="1" applyBorder="1" applyAlignment="1">
      <alignment horizont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4" fillId="0" borderId="0" xfId="6" applyAlignment="1" applyProtection="1"/>
    <xf numFmtId="0" fontId="15" fillId="0" borderId="0" xfId="0" applyFont="1" applyAlignment="1">
      <alignment horizontal="center" wrapText="1"/>
    </xf>
    <xf numFmtId="0" fontId="2" fillId="0" borderId="0" xfId="0" applyFont="1"/>
    <xf numFmtId="0" fontId="7" fillId="0" borderId="0" xfId="0" applyFont="1"/>
    <xf numFmtId="0" fontId="17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3" fontId="22" fillId="0" borderId="0" xfId="7" applyFont="1" applyAlignment="1">
      <alignment horizontal="right" vertical="center"/>
    </xf>
    <xf numFmtId="43" fontId="22" fillId="0" borderId="0" xfId="7" applyFont="1" applyAlignment="1">
      <alignment vertical="center"/>
    </xf>
    <xf numFmtId="43" fontId="23" fillId="0" borderId="4" xfId="7" applyFont="1" applyBorder="1" applyAlignment="1">
      <alignment horizontal="right" vertical="center" wrapText="1"/>
    </xf>
    <xf numFmtId="43" fontId="22" fillId="0" borderId="0" xfId="7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3" fontId="22" fillId="0" borderId="0" xfId="7" applyFont="1" applyBorder="1" applyAlignment="1">
      <alignment horizontal="right" vertical="center" wrapText="1"/>
    </xf>
    <xf numFmtId="43" fontId="22" fillId="0" borderId="0" xfId="7" applyFont="1" applyBorder="1" applyAlignment="1">
      <alignment vertical="center"/>
    </xf>
    <xf numFmtId="0" fontId="22" fillId="0" borderId="39" xfId="0" applyFont="1" applyBorder="1" applyAlignment="1">
      <alignment horizontal="center" vertical="center" wrapText="1"/>
    </xf>
    <xf numFmtId="43" fontId="22" fillId="0" borderId="0" xfId="7" applyFont="1" applyBorder="1" applyAlignment="1">
      <alignment horizontal="center" vertical="center" wrapText="1"/>
    </xf>
    <xf numFmtId="0" fontId="20" fillId="2" borderId="0" xfId="0" applyFont="1" applyFill="1" applyAlignment="1">
      <alignment horizontal="right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center" vertical="center"/>
    </xf>
    <xf numFmtId="165" fontId="20" fillId="2" borderId="19" xfId="0" applyNumberFormat="1" applyFont="1" applyFill="1" applyBorder="1" applyAlignment="1">
      <alignment vertical="center"/>
    </xf>
    <xf numFmtId="166" fontId="20" fillId="2" borderId="19" xfId="0" applyNumberFormat="1" applyFont="1" applyFill="1" applyBorder="1" applyAlignment="1">
      <alignment vertical="center"/>
    </xf>
    <xf numFmtId="0" fontId="19" fillId="2" borderId="39" xfId="0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17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 wrapText="1"/>
    </xf>
    <xf numFmtId="166" fontId="20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168" fontId="20" fillId="2" borderId="0" xfId="0" applyNumberFormat="1" applyFont="1" applyFill="1" applyAlignment="1">
      <alignment vertical="center"/>
    </xf>
    <xf numFmtId="168" fontId="20" fillId="2" borderId="19" xfId="0" applyNumberFormat="1" applyFont="1" applyFill="1" applyBorder="1" applyAlignment="1">
      <alignment vertical="center"/>
    </xf>
    <xf numFmtId="165" fontId="20" fillId="2" borderId="0" xfId="0" applyNumberFormat="1" applyFont="1" applyFill="1" applyAlignment="1">
      <alignment vertical="center"/>
    </xf>
    <xf numFmtId="2" fontId="19" fillId="2" borderId="0" xfId="0" applyNumberFormat="1" applyFont="1" applyFill="1" applyAlignment="1">
      <alignment vertical="center"/>
    </xf>
    <xf numFmtId="43" fontId="19" fillId="0" borderId="0" xfId="7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44" fontId="19" fillId="0" borderId="0" xfId="0" applyNumberFormat="1" applyFont="1" applyAlignment="1">
      <alignment vertical="center"/>
    </xf>
    <xf numFmtId="10" fontId="20" fillId="2" borderId="0" xfId="2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43" fontId="22" fillId="0" borderId="4" xfId="7" applyFont="1" applyFill="1" applyBorder="1" applyAlignment="1">
      <alignment horizontal="right" vertical="center"/>
    </xf>
    <xf numFmtId="43" fontId="19" fillId="4" borderId="0" xfId="7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171" fontId="22" fillId="0" borderId="4" xfId="7" applyNumberFormat="1" applyFont="1" applyFill="1" applyBorder="1" applyAlignment="1">
      <alignment vertical="center"/>
    </xf>
    <xf numFmtId="171" fontId="23" fillId="0" borderId="4" xfId="7" applyNumberFormat="1" applyFont="1" applyFill="1" applyBorder="1" applyAlignment="1">
      <alignment vertical="center"/>
    </xf>
    <xf numFmtId="171" fontId="23" fillId="0" borderId="4" xfId="7" applyNumberFormat="1" applyFont="1" applyBorder="1" applyAlignment="1">
      <alignment vertical="center"/>
    </xf>
    <xf numFmtId="171" fontId="22" fillId="0" borderId="4" xfId="7" applyNumberFormat="1" applyFont="1" applyFill="1" applyBorder="1" applyAlignment="1">
      <alignment horizontal="right" vertical="center" wrapText="1"/>
    </xf>
    <xf numFmtId="171" fontId="22" fillId="0" borderId="4" xfId="7" applyNumberFormat="1" applyFont="1" applyFill="1" applyBorder="1" applyAlignment="1">
      <alignment horizontal="right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right" vertical="center" wrapText="1"/>
    </xf>
    <xf numFmtId="4" fontId="26" fillId="2" borderId="27" xfId="5" applyNumberFormat="1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justify" vertical="center" wrapText="1"/>
    </xf>
    <xf numFmtId="4" fontId="26" fillId="2" borderId="1" xfId="2" applyNumberFormat="1" applyFont="1" applyFill="1" applyBorder="1" applyAlignment="1">
      <alignment vertical="center"/>
    </xf>
    <xf numFmtId="4" fontId="26" fillId="2" borderId="2" xfId="2" applyNumberFormat="1" applyFont="1" applyFill="1" applyBorder="1" applyAlignment="1">
      <alignment vertical="center"/>
    </xf>
    <xf numFmtId="44" fontId="26" fillId="2" borderId="28" xfId="1" applyFont="1" applyFill="1" applyBorder="1" applyAlignment="1">
      <alignment horizontal="right" vertical="center" wrapText="1"/>
    </xf>
    <xf numFmtId="0" fontId="27" fillId="2" borderId="4" xfId="0" applyFont="1" applyFill="1" applyBorder="1" applyAlignment="1">
      <alignment horizontal="justify" vertical="center"/>
    </xf>
    <xf numFmtId="4" fontId="26" fillId="2" borderId="27" xfId="0" applyNumberFormat="1" applyFont="1" applyFill="1" applyBorder="1" applyAlignment="1">
      <alignment vertical="center"/>
    </xf>
    <xf numFmtId="0" fontId="26" fillId="2" borderId="29" xfId="5" applyFont="1" applyFill="1" applyBorder="1" applyAlignment="1">
      <alignment horizontal="center" vertical="center" wrapText="1"/>
    </xf>
    <xf numFmtId="4" fontId="26" fillId="2" borderId="27" xfId="5" applyNumberFormat="1" applyFont="1" applyFill="1" applyBorder="1" applyAlignment="1">
      <alignment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vertical="center"/>
    </xf>
    <xf numFmtId="4" fontId="26" fillId="2" borderId="27" xfId="0" applyNumberFormat="1" applyFont="1" applyFill="1" applyBorder="1" applyAlignment="1">
      <alignment horizontal="right" vertical="center"/>
    </xf>
    <xf numFmtId="4" fontId="26" fillId="2" borderId="27" xfId="0" quotePrefix="1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4" xfId="5" applyFont="1" applyFill="1" applyBorder="1" applyAlignment="1">
      <alignment vertical="center" wrapText="1"/>
    </xf>
    <xf numFmtId="0" fontId="27" fillId="2" borderId="29" xfId="5" applyFont="1" applyFill="1" applyBorder="1" applyAlignment="1">
      <alignment horizontal="center" vertical="center" wrapText="1"/>
    </xf>
    <xf numFmtId="0" fontId="26" fillId="2" borderId="4" xfId="5" applyFont="1" applyFill="1" applyBorder="1" applyAlignment="1">
      <alignment vertical="center" wrapText="1"/>
    </xf>
    <xf numFmtId="10" fontId="26" fillId="2" borderId="4" xfId="2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4" fontId="26" fillId="2" borderId="27" xfId="0" quotePrefix="1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26" fillId="2" borderId="4" xfId="2" applyNumberFormat="1" applyFont="1" applyFill="1" applyBorder="1" applyAlignment="1">
      <alignment vertical="center"/>
    </xf>
    <xf numFmtId="0" fontId="26" fillId="2" borderId="1" xfId="5" applyFont="1" applyFill="1" applyBorder="1" applyAlignment="1">
      <alignment horizontal="left" vertical="center" wrapText="1"/>
    </xf>
    <xf numFmtId="4" fontId="26" fillId="2" borderId="27" xfId="1" applyNumberFormat="1" applyFont="1" applyFill="1" applyBorder="1" applyAlignment="1">
      <alignment horizontal="right" vertical="center"/>
    </xf>
    <xf numFmtId="0" fontId="26" fillId="2" borderId="5" xfId="5" applyFont="1" applyFill="1" applyBorder="1" applyAlignment="1">
      <alignment horizontal="left" vertical="center" wrapText="1"/>
    </xf>
    <xf numFmtId="0" fontId="26" fillId="2" borderId="6" xfId="5" applyFont="1" applyFill="1" applyBorder="1" applyAlignment="1">
      <alignment horizontal="left" vertical="center" wrapText="1"/>
    </xf>
    <xf numFmtId="0" fontId="26" fillId="2" borderId="9" xfId="5" applyFont="1" applyFill="1" applyBorder="1" applyAlignment="1">
      <alignment horizontal="left" vertical="center" wrapText="1"/>
    </xf>
    <xf numFmtId="0" fontId="27" fillId="2" borderId="1" xfId="5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justify" vertical="center"/>
    </xf>
    <xf numFmtId="0" fontId="26" fillId="2" borderId="1" xfId="5" applyFont="1" applyFill="1" applyBorder="1" applyAlignment="1">
      <alignment vertical="center"/>
    </xf>
    <xf numFmtId="0" fontId="27" fillId="2" borderId="2" xfId="5" applyFont="1" applyFill="1" applyBorder="1" applyAlignment="1">
      <alignment vertical="center"/>
    </xf>
    <xf numFmtId="0" fontId="27" fillId="2" borderId="4" xfId="5" applyFont="1" applyFill="1" applyBorder="1" applyAlignment="1">
      <alignment vertical="center"/>
    </xf>
    <xf numFmtId="0" fontId="27" fillId="2" borderId="5" xfId="5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justify" vertical="center"/>
    </xf>
    <xf numFmtId="10" fontId="26" fillId="2" borderId="15" xfId="2" applyNumberFormat="1" applyFont="1" applyFill="1" applyBorder="1" applyAlignment="1">
      <alignment vertical="center"/>
    </xf>
    <xf numFmtId="4" fontId="26" fillId="2" borderId="34" xfId="0" applyNumberFormat="1" applyFont="1" applyFill="1" applyBorder="1" applyAlignment="1">
      <alignment vertical="center"/>
    </xf>
    <xf numFmtId="0" fontId="26" fillId="2" borderId="10" xfId="5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vertical="center"/>
    </xf>
    <xf numFmtId="10" fontId="26" fillId="2" borderId="11" xfId="0" applyNumberFormat="1" applyFont="1" applyFill="1" applyBorder="1" applyAlignment="1">
      <alignment vertical="center"/>
    </xf>
    <xf numFmtId="4" fontId="26" fillId="2" borderId="12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justify" vertical="center"/>
    </xf>
    <xf numFmtId="4" fontId="27" fillId="2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justify" vertical="center"/>
    </xf>
    <xf numFmtId="4" fontId="30" fillId="2" borderId="0" xfId="0" applyNumberFormat="1" applyFont="1" applyFill="1" applyAlignment="1">
      <alignment horizontal="justify" vertical="center"/>
    </xf>
    <xf numFmtId="4" fontId="26" fillId="6" borderId="27" xfId="0" applyNumberFormat="1" applyFont="1" applyFill="1" applyBorder="1" applyAlignment="1">
      <alignment vertical="center"/>
    </xf>
    <xf numFmtId="10" fontId="26" fillId="6" borderId="4" xfId="2" applyNumberFormat="1" applyFont="1" applyFill="1" applyBorder="1" applyAlignment="1">
      <alignment vertical="center"/>
    </xf>
    <xf numFmtId="164" fontId="26" fillId="6" borderId="4" xfId="2" applyNumberFormat="1" applyFont="1" applyFill="1" applyBorder="1" applyAlignment="1">
      <alignment vertical="center"/>
    </xf>
    <xf numFmtId="10" fontId="26" fillId="6" borderId="4" xfId="5" applyNumberFormat="1" applyFont="1" applyFill="1" applyBorder="1" applyAlignment="1">
      <alignment vertical="center" wrapText="1"/>
    </xf>
    <xf numFmtId="164" fontId="26" fillId="6" borderId="3" xfId="5" applyNumberFormat="1" applyFont="1" applyFill="1" applyBorder="1" applyAlignment="1">
      <alignment vertical="center" wrapText="1"/>
    </xf>
    <xf numFmtId="4" fontId="26" fillId="6" borderId="25" xfId="0" applyNumberFormat="1" applyFont="1" applyFill="1" applyBorder="1" applyAlignment="1">
      <alignment vertical="center"/>
    </xf>
    <xf numFmtId="4" fontId="26" fillId="6" borderId="38" xfId="0" applyNumberFormat="1" applyFont="1" applyFill="1" applyBorder="1" applyAlignment="1">
      <alignment vertical="center"/>
    </xf>
    <xf numFmtId="10" fontId="20" fillId="2" borderId="0" xfId="5" applyNumberFormat="1" applyFont="1" applyFill="1" applyAlignment="1">
      <alignment vertical="center" wrapText="1"/>
    </xf>
    <xf numFmtId="0" fontId="27" fillId="2" borderId="4" xfId="4" applyFont="1" applyFill="1" applyBorder="1" applyAlignment="1">
      <alignment horizontal="justify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3" fontId="23" fillId="0" borderId="4" xfId="7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4" fontId="20" fillId="0" borderId="4" xfId="0" applyNumberFormat="1" applyFont="1" applyBorder="1" applyAlignment="1">
      <alignment horizontal="center" vertical="center" wrapText="1"/>
    </xf>
    <xf numFmtId="171" fontId="23" fillId="4" borderId="4" xfId="7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vertical="center" wrapText="1"/>
    </xf>
    <xf numFmtId="0" fontId="27" fillId="0" borderId="29" xfId="5" applyFont="1" applyBorder="1" applyAlignment="1">
      <alignment horizontal="center" vertical="center" wrapText="1"/>
    </xf>
    <xf numFmtId="10" fontId="26" fillId="0" borderId="4" xfId="2" applyNumberFormat="1" applyFont="1" applyFill="1" applyBorder="1" applyAlignment="1">
      <alignment vertical="center"/>
    </xf>
    <xf numFmtId="4" fontId="26" fillId="0" borderId="27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3" fontId="22" fillId="0" borderId="4" xfId="7" applyNumberFormat="1" applyFont="1" applyFill="1" applyBorder="1" applyAlignment="1">
      <alignment horizontal="right" vertical="center" wrapText="1"/>
    </xf>
    <xf numFmtId="172" fontId="22" fillId="0" borderId="4" xfId="7" applyNumberFormat="1" applyFont="1" applyFill="1" applyBorder="1" applyAlignment="1">
      <alignment horizontal="right" vertical="center" wrapText="1"/>
    </xf>
    <xf numFmtId="0" fontId="22" fillId="0" borderId="44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center" vertical="center" wrapText="1"/>
    </xf>
    <xf numFmtId="171" fontId="22" fillId="0" borderId="44" xfId="0" applyNumberFormat="1" applyFont="1" applyBorder="1" applyAlignment="1">
      <alignment vertical="center" wrapText="1"/>
    </xf>
    <xf numFmtId="171" fontId="22" fillId="0" borderId="43" xfId="0" applyNumberFormat="1" applyFont="1" applyBorder="1" applyAlignment="1">
      <alignment vertical="center" wrapText="1"/>
    </xf>
    <xf numFmtId="4" fontId="0" fillId="0" borderId="0" xfId="0" applyNumberFormat="1"/>
    <xf numFmtId="2" fontId="0" fillId="0" borderId="0" xfId="0" applyNumberFormat="1"/>
    <xf numFmtId="9" fontId="26" fillId="2" borderId="4" xfId="2" applyFont="1" applyFill="1" applyBorder="1" applyAlignment="1">
      <alignment horizontal="left" vertical="center"/>
    </xf>
    <xf numFmtId="171" fontId="26" fillId="2" borderId="4" xfId="2" applyNumberFormat="1" applyFont="1" applyFill="1" applyBorder="1" applyAlignment="1">
      <alignment vertical="center"/>
    </xf>
    <xf numFmtId="171" fontId="26" fillId="2" borderId="0" xfId="0" applyNumberFormat="1" applyFont="1" applyFill="1" applyAlignment="1">
      <alignment horizontal="right" vertical="center"/>
    </xf>
    <xf numFmtId="171" fontId="26" fillId="2" borderId="4" xfId="2" applyNumberFormat="1" applyFont="1" applyFill="1" applyBorder="1" applyAlignment="1">
      <alignment horizontal="right" vertical="center"/>
    </xf>
    <xf numFmtId="164" fontId="26" fillId="2" borderId="4" xfId="2" applyNumberFormat="1" applyFont="1" applyFill="1" applyBorder="1" applyAlignment="1">
      <alignment horizontal="right" vertical="center"/>
    </xf>
    <xf numFmtId="9" fontId="26" fillId="2" borderId="4" xfId="2" applyFont="1" applyFill="1" applyBorder="1" applyAlignment="1">
      <alignment horizontal="right" vertical="center"/>
    </xf>
    <xf numFmtId="171" fontId="22" fillId="0" borderId="0" xfId="0" applyNumberFormat="1" applyFont="1" applyAlignment="1">
      <alignment vertical="center"/>
    </xf>
    <xf numFmtId="171" fontId="33" fillId="6" borderId="4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171" fontId="22" fillId="0" borderId="4" xfId="0" applyNumberFormat="1" applyFont="1" applyBorder="1" applyAlignment="1">
      <alignment vertical="center" wrapText="1"/>
    </xf>
    <xf numFmtId="0" fontId="0" fillId="2" borderId="0" xfId="0" applyFill="1"/>
    <xf numFmtId="0" fontId="22" fillId="0" borderId="1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71" fontId="22" fillId="0" borderId="4" xfId="7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69" fontId="22" fillId="0" borderId="4" xfId="0" applyNumberFormat="1" applyFont="1" applyBorder="1" applyAlignment="1">
      <alignment vertical="center"/>
    </xf>
    <xf numFmtId="171" fontId="22" fillId="0" borderId="1" xfId="7" applyNumberFormat="1" applyFont="1" applyBorder="1" applyAlignment="1">
      <alignment vertical="center"/>
    </xf>
    <xf numFmtId="171" fontId="22" fillId="0" borderId="1" xfId="7" applyNumberFormat="1" applyFont="1" applyFill="1" applyBorder="1" applyAlignment="1">
      <alignment vertical="center"/>
    </xf>
    <xf numFmtId="43" fontId="23" fillId="0" borderId="1" xfId="7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7" borderId="4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7" borderId="4" xfId="0" applyFont="1" applyFill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35" fillId="0" borderId="4" xfId="0" applyFont="1" applyBorder="1"/>
    <xf numFmtId="0" fontId="34" fillId="2" borderId="4" xfId="0" applyFont="1" applyFill="1" applyBorder="1" applyAlignment="1">
      <alignment horizontal="center" vertical="center" wrapText="1"/>
    </xf>
    <xf numFmtId="0" fontId="34" fillId="9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43" fontId="36" fillId="0" borderId="4" xfId="7" applyFont="1" applyBorder="1" applyAlignment="1">
      <alignment horizontal="right" vertical="center" shrinkToFit="1"/>
    </xf>
    <xf numFmtId="4" fontId="35" fillId="2" borderId="4" xfId="0" applyNumberFormat="1" applyFont="1" applyFill="1" applyBorder="1" applyAlignment="1">
      <alignment horizontal="center" vertical="top"/>
    </xf>
    <xf numFmtId="4" fontId="30" fillId="9" borderId="4" xfId="0" applyNumberFormat="1" applyFont="1" applyFill="1" applyBorder="1" applyAlignment="1">
      <alignment horizontal="center" vertical="center" wrapText="1"/>
    </xf>
    <xf numFmtId="4" fontId="35" fillId="9" borderId="4" xfId="0" applyNumberFormat="1" applyFont="1" applyFill="1" applyBorder="1" applyAlignment="1">
      <alignment horizontal="center" vertical="center"/>
    </xf>
    <xf numFmtId="170" fontId="37" fillId="2" borderId="4" xfId="0" applyNumberFormat="1" applyFont="1" applyFill="1" applyBorder="1" applyAlignment="1">
      <alignment horizontal="center" vertical="top"/>
    </xf>
    <xf numFmtId="0" fontId="30" fillId="0" borderId="4" xfId="0" applyFont="1" applyBorder="1" applyAlignment="1">
      <alignment horizontal="left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/>
    </xf>
    <xf numFmtId="4" fontId="35" fillId="0" borderId="4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35" fillId="0" borderId="0" xfId="0" applyFont="1"/>
    <xf numFmtId="0" fontId="22" fillId="0" borderId="0" xfId="0" applyFont="1"/>
    <xf numFmtId="2" fontId="23" fillId="3" borderId="19" xfId="0" applyNumberFormat="1" applyFont="1" applyFill="1" applyBorder="1" applyAlignment="1">
      <alignment horizontal="center"/>
    </xf>
    <xf numFmtId="1" fontId="23" fillId="3" borderId="19" xfId="0" applyNumberFormat="1" applyFont="1" applyFill="1" applyBorder="1" applyAlignment="1">
      <alignment horizontal="center"/>
    </xf>
    <xf numFmtId="4" fontId="35" fillId="2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43" fontId="23" fillId="4" borderId="4" xfId="7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3" fillId="4" borderId="4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171" fontId="23" fillId="0" borderId="4" xfId="7" applyNumberFormat="1" applyFont="1" applyBorder="1" applyAlignment="1">
      <alignment horizontal="right" vertical="center"/>
    </xf>
    <xf numFmtId="4" fontId="37" fillId="2" borderId="4" xfId="0" applyNumberFormat="1" applyFont="1" applyFill="1" applyBorder="1" applyAlignment="1">
      <alignment horizontal="center" vertical="center"/>
    </xf>
    <xf numFmtId="0" fontId="22" fillId="0" borderId="47" xfId="0" applyFont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23" fillId="4" borderId="4" xfId="0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" fontId="22" fillId="2" borderId="44" xfId="0" applyNumberFormat="1" applyFont="1" applyFill="1" applyBorder="1" applyAlignment="1">
      <alignment horizontal="center" vertical="center" wrapText="1"/>
    </xf>
    <xf numFmtId="4" fontId="22" fillId="2" borderId="47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2" fontId="2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justify" wrapText="1"/>
    </xf>
    <xf numFmtId="0" fontId="16" fillId="0" borderId="19" xfId="0" applyFont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2" fillId="5" borderId="4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3" fillId="4" borderId="40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23" fillId="4" borderId="39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41" xfId="0" applyFont="1" applyFill="1" applyBorder="1" applyAlignment="1">
      <alignment horizontal="left" vertical="center" wrapText="1"/>
    </xf>
    <xf numFmtId="0" fontId="23" fillId="8" borderId="44" xfId="0" applyFont="1" applyFill="1" applyBorder="1" applyAlignment="1">
      <alignment vertical="center" wrapText="1"/>
    </xf>
    <xf numFmtId="0" fontId="23" fillId="8" borderId="45" xfId="0" applyFont="1" applyFill="1" applyBorder="1" applyAlignment="1">
      <alignment vertical="center" wrapText="1"/>
    </xf>
    <xf numFmtId="0" fontId="23" fillId="8" borderId="46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8" borderId="44" xfId="0" applyFont="1" applyFill="1" applyBorder="1" applyAlignment="1">
      <alignment horizontal="center" vertical="center" wrapText="1"/>
    </xf>
    <xf numFmtId="0" fontId="23" fillId="8" borderId="45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right" vertical="center" wrapText="1"/>
    </xf>
    <xf numFmtId="0" fontId="27" fillId="2" borderId="2" xfId="4" applyFont="1" applyFill="1" applyBorder="1" applyAlignment="1">
      <alignment horizontal="right" vertical="center" wrapText="1"/>
    </xf>
    <xf numFmtId="0" fontId="27" fillId="2" borderId="28" xfId="4" applyFont="1" applyFill="1" applyBorder="1" applyAlignment="1">
      <alignment horizontal="right" vertical="center" wrapText="1"/>
    </xf>
    <xf numFmtId="0" fontId="21" fillId="4" borderId="13" xfId="3" applyFont="1" applyFill="1" applyBorder="1" applyAlignment="1">
      <alignment horizontal="center" vertical="center" wrapText="1"/>
    </xf>
    <xf numFmtId="0" fontId="21" fillId="4" borderId="11" xfId="3" applyFont="1" applyFill="1" applyBorder="1" applyAlignment="1">
      <alignment horizontal="center" vertical="center" wrapText="1"/>
    </xf>
    <xf numFmtId="0" fontId="21" fillId="4" borderId="14" xfId="3" applyFont="1" applyFill="1" applyBorder="1" applyAlignment="1">
      <alignment horizontal="center" vertical="center" wrapText="1"/>
    </xf>
    <xf numFmtId="0" fontId="26" fillId="2" borderId="24" xfId="3" applyFont="1" applyFill="1" applyBorder="1" applyAlignment="1">
      <alignment horizontal="center" vertical="center"/>
    </xf>
    <xf numFmtId="0" fontId="26" fillId="2" borderId="7" xfId="3" applyFont="1" applyFill="1" applyBorder="1" applyAlignment="1">
      <alignment horizontal="center" vertical="center"/>
    </xf>
    <xf numFmtId="0" fontId="26" fillId="2" borderId="32" xfId="3" applyFont="1" applyFill="1" applyBorder="1" applyAlignment="1">
      <alignment horizontal="center" vertical="center"/>
    </xf>
    <xf numFmtId="49" fontId="27" fillId="2" borderId="1" xfId="3" applyNumberFormat="1" applyFont="1" applyFill="1" applyBorder="1" applyAlignment="1">
      <alignment horizontal="center" vertical="center" wrapText="1"/>
    </xf>
    <xf numFmtId="49" fontId="27" fillId="2" borderId="2" xfId="3" applyNumberFormat="1" applyFont="1" applyFill="1" applyBorder="1" applyAlignment="1">
      <alignment horizontal="center" vertical="center" wrapText="1"/>
    </xf>
    <xf numFmtId="49" fontId="27" fillId="2" borderId="28" xfId="3" applyNumberFormat="1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0" fontId="26" fillId="5" borderId="26" xfId="3" applyFont="1" applyFill="1" applyBorder="1" applyAlignment="1">
      <alignment horizontal="center" vertical="center"/>
    </xf>
    <xf numFmtId="0" fontId="26" fillId="5" borderId="2" xfId="3" applyFont="1" applyFill="1" applyBorder="1" applyAlignment="1">
      <alignment horizontal="center" vertical="center"/>
    </xf>
    <xf numFmtId="0" fontId="26" fillId="5" borderId="28" xfId="3" applyFont="1" applyFill="1" applyBorder="1" applyAlignment="1">
      <alignment horizontal="center" vertical="center"/>
    </xf>
    <xf numFmtId="0" fontId="26" fillId="2" borderId="30" xfId="3" applyFont="1" applyFill="1" applyBorder="1" applyAlignment="1">
      <alignment horizontal="center" vertical="center"/>
    </xf>
    <xf numFmtId="0" fontId="26" fillId="2" borderId="6" xfId="3" applyFont="1" applyFill="1" applyBorder="1" applyAlignment="1">
      <alignment horizontal="center" vertical="center"/>
    </xf>
    <xf numFmtId="0" fontId="26" fillId="2" borderId="31" xfId="3" applyFont="1" applyFill="1" applyBorder="1" applyAlignment="1">
      <alignment horizontal="center" vertical="center"/>
    </xf>
    <xf numFmtId="0" fontId="26" fillId="5" borderId="7" xfId="3" applyFont="1" applyFill="1" applyBorder="1" applyAlignment="1">
      <alignment horizontal="center" vertical="center"/>
    </xf>
    <xf numFmtId="0" fontId="26" fillId="5" borderId="32" xfId="3" applyFont="1" applyFill="1" applyBorder="1" applyAlignment="1">
      <alignment horizontal="center" vertical="center"/>
    </xf>
    <xf numFmtId="0" fontId="26" fillId="2" borderId="26" xfId="5" applyFont="1" applyFill="1" applyBorder="1" applyAlignment="1">
      <alignment horizontal="center" vertical="center" wrapText="1"/>
    </xf>
    <xf numFmtId="0" fontId="26" fillId="2" borderId="2" xfId="5" applyFont="1" applyFill="1" applyBorder="1" applyAlignment="1">
      <alignment horizontal="center" vertical="center" wrapText="1"/>
    </xf>
    <xf numFmtId="0" fontId="26" fillId="2" borderId="3" xfId="5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right" vertical="center"/>
    </xf>
    <xf numFmtId="14" fontId="27" fillId="2" borderId="2" xfId="0" applyNumberFormat="1" applyFont="1" applyFill="1" applyBorder="1" applyAlignment="1">
      <alignment horizontal="right" vertical="center"/>
    </xf>
    <xf numFmtId="14" fontId="27" fillId="2" borderId="28" xfId="0" applyNumberFormat="1" applyFont="1" applyFill="1" applyBorder="1" applyAlignment="1">
      <alignment horizontal="right" vertical="center"/>
    </xf>
    <xf numFmtId="0" fontId="26" fillId="2" borderId="1" xfId="5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justify" vertical="center"/>
    </xf>
    <xf numFmtId="0" fontId="27" fillId="2" borderId="3" xfId="0" applyFont="1" applyFill="1" applyBorder="1" applyAlignment="1">
      <alignment horizontal="justify" vertical="center"/>
    </xf>
    <xf numFmtId="164" fontId="26" fillId="2" borderId="1" xfId="2" applyNumberFormat="1" applyFont="1" applyFill="1" applyBorder="1" applyAlignment="1">
      <alignment horizontal="justify" vertical="center"/>
    </xf>
    <xf numFmtId="164" fontId="26" fillId="2" borderId="3" xfId="2" applyNumberFormat="1" applyFont="1" applyFill="1" applyBorder="1" applyAlignment="1">
      <alignment horizontal="justify" vertical="center"/>
    </xf>
    <xf numFmtId="0" fontId="26" fillId="6" borderId="26" xfId="5" applyFont="1" applyFill="1" applyBorder="1" applyAlignment="1">
      <alignment horizontal="right" vertical="center" wrapText="1"/>
    </xf>
    <xf numFmtId="0" fontId="26" fillId="6" borderId="2" xfId="5" applyFont="1" applyFill="1" applyBorder="1" applyAlignment="1">
      <alignment horizontal="right" vertical="center" wrapText="1"/>
    </xf>
    <xf numFmtId="0" fontId="26" fillId="6" borderId="3" xfId="5" applyFont="1" applyFill="1" applyBorder="1" applyAlignment="1">
      <alignment horizontal="right" vertical="center" wrapText="1"/>
    </xf>
    <xf numFmtId="0" fontId="26" fillId="2" borderId="26" xfId="5" applyFont="1" applyFill="1" applyBorder="1" applyAlignment="1">
      <alignment horizontal="center" vertical="center"/>
    </xf>
    <xf numFmtId="0" fontId="26" fillId="2" borderId="2" xfId="5" applyFont="1" applyFill="1" applyBorder="1" applyAlignment="1">
      <alignment horizontal="center" vertical="center"/>
    </xf>
    <xf numFmtId="0" fontId="26" fillId="2" borderId="28" xfId="5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right" vertical="center" wrapText="1"/>
    </xf>
    <xf numFmtId="0" fontId="29" fillId="2" borderId="26" xfId="5" applyFont="1" applyFill="1" applyBorder="1" applyAlignment="1">
      <alignment horizontal="center" vertical="center" wrapText="1"/>
    </xf>
    <xf numFmtId="0" fontId="29" fillId="2" borderId="2" xfId="5" applyFont="1" applyFill="1" applyBorder="1" applyAlignment="1">
      <alignment horizontal="center" vertical="center" wrapText="1"/>
    </xf>
    <xf numFmtId="0" fontId="29" fillId="2" borderId="28" xfId="5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left" vertical="center" wrapText="1"/>
    </xf>
    <xf numFmtId="0" fontId="27" fillId="2" borderId="3" xfId="5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0" borderId="1" xfId="6" applyFont="1" applyFill="1" applyBorder="1" applyAlignment="1" applyProtection="1">
      <alignment horizontal="left" vertical="center"/>
    </xf>
    <xf numFmtId="0" fontId="27" fillId="0" borderId="3" xfId="6" applyFont="1" applyFill="1" applyBorder="1" applyAlignment="1" applyProtection="1">
      <alignment horizontal="left" vertical="center"/>
    </xf>
    <xf numFmtId="0" fontId="26" fillId="2" borderId="1" xfId="5" applyFont="1" applyFill="1" applyBorder="1" applyAlignment="1">
      <alignment vertical="top" wrapText="1"/>
    </xf>
    <xf numFmtId="0" fontId="26" fillId="2" borderId="3" xfId="5" applyFont="1" applyFill="1" applyBorder="1" applyAlignment="1">
      <alignment vertical="top" wrapText="1"/>
    </xf>
    <xf numFmtId="0" fontId="26" fillId="6" borderId="24" xfId="5" applyFont="1" applyFill="1" applyBorder="1" applyAlignment="1">
      <alignment horizontal="right" vertical="center" wrapText="1"/>
    </xf>
    <xf numFmtId="0" fontId="26" fillId="6" borderId="7" xfId="5" applyFont="1" applyFill="1" applyBorder="1" applyAlignment="1">
      <alignment horizontal="right" vertical="center" wrapText="1"/>
    </xf>
    <xf numFmtId="0" fontId="26" fillId="6" borderId="8" xfId="5" applyFont="1" applyFill="1" applyBorder="1" applyAlignment="1">
      <alignment horizontal="right" vertical="center" wrapText="1"/>
    </xf>
    <xf numFmtId="0" fontId="26" fillId="2" borderId="1" xfId="5" applyFont="1" applyFill="1" applyBorder="1" applyAlignment="1">
      <alignment horizontal="center" vertical="center"/>
    </xf>
    <xf numFmtId="0" fontId="26" fillId="2" borderId="3" xfId="5" applyFont="1" applyFill="1" applyBorder="1" applyAlignment="1">
      <alignment horizontal="center" vertical="center"/>
    </xf>
    <xf numFmtId="0" fontId="27" fillId="2" borderId="2" xfId="5" applyFont="1" applyFill="1" applyBorder="1" applyAlignment="1">
      <alignment horizontal="left" vertical="center" wrapText="1"/>
    </xf>
    <xf numFmtId="0" fontId="26" fillId="2" borderId="2" xfId="5" applyFont="1" applyFill="1" applyBorder="1" applyAlignment="1">
      <alignment horizontal="left" vertical="center" wrapText="1"/>
    </xf>
    <xf numFmtId="0" fontId="26" fillId="2" borderId="3" xfId="5" applyFont="1" applyFill="1" applyBorder="1" applyAlignment="1">
      <alignment horizontal="left" vertical="center" wrapText="1"/>
    </xf>
    <xf numFmtId="0" fontId="26" fillId="6" borderId="35" xfId="5" applyFont="1" applyFill="1" applyBorder="1" applyAlignment="1">
      <alignment horizontal="right" vertical="center" wrapText="1"/>
    </xf>
    <xf numFmtId="0" fontId="26" fillId="6" borderId="36" xfId="5" applyFont="1" applyFill="1" applyBorder="1" applyAlignment="1">
      <alignment horizontal="right" vertical="center" wrapText="1"/>
    </xf>
    <xf numFmtId="0" fontId="26" fillId="6" borderId="37" xfId="5" applyFont="1" applyFill="1" applyBorder="1" applyAlignment="1">
      <alignment horizontal="right" vertical="center" wrapText="1"/>
    </xf>
    <xf numFmtId="0" fontId="26" fillId="6" borderId="26" xfId="5" applyFont="1" applyFill="1" applyBorder="1" applyAlignment="1">
      <alignment horizontal="center" vertical="center" wrapText="1"/>
    </xf>
    <xf numFmtId="0" fontId="26" fillId="6" borderId="2" xfId="5" applyFont="1" applyFill="1" applyBorder="1" applyAlignment="1">
      <alignment horizontal="center" vertical="center" wrapText="1"/>
    </xf>
    <xf numFmtId="0" fontId="26" fillId="6" borderId="3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10" fontId="26" fillId="2" borderId="1" xfId="2" applyNumberFormat="1" applyFont="1" applyFill="1" applyBorder="1" applyAlignment="1">
      <alignment horizontal="right" vertical="center"/>
    </xf>
    <xf numFmtId="10" fontId="26" fillId="2" borderId="3" xfId="2" applyNumberFormat="1" applyFont="1" applyFill="1" applyBorder="1" applyAlignment="1">
      <alignment horizontal="right" vertical="center"/>
    </xf>
    <xf numFmtId="0" fontId="26" fillId="2" borderId="29" xfId="5" applyFont="1" applyFill="1" applyBorder="1" applyAlignment="1">
      <alignment horizontal="center" vertical="center" wrapText="1"/>
    </xf>
    <xf numFmtId="0" fontId="26" fillId="2" borderId="33" xfId="5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167" fontId="20" fillId="2" borderId="13" xfId="0" applyNumberFormat="1" applyFont="1" applyFill="1" applyBorder="1" applyAlignment="1">
      <alignment horizontal="center" vertical="center"/>
    </xf>
    <xf numFmtId="167" fontId="20" fillId="2" borderId="14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34" fillId="9" borderId="4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</cellXfs>
  <cellStyles count="8">
    <cellStyle name="Hiperlink" xfId="6" builtinId="8"/>
    <cellStyle name="Moeda" xfId="1" builtinId="4"/>
    <cellStyle name="Normal" xfId="0" builtinId="0"/>
    <cellStyle name="Normal 2" xfId="5"/>
    <cellStyle name="Normal 4" xfId="3"/>
    <cellStyle name="Normal 5" xfId="4"/>
    <cellStyle name="Porcentagem" xfId="2" builtinId="5"/>
    <cellStyle name="Vírgula" xfId="7" builtinId="3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0"/>
        <name val="Trebuchet MS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0"/>
        <name val="Trebuchet MS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0"/>
        <name val="Trebuchet MS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a2" displayName="Tabela2" ref="A3:B22" totalsRowShown="0" headerRowDxfId="5" headerRowBorderDxfId="4" tableBorderDxfId="3" totalsRowBorderDxfId="2">
  <autoFilter ref="A3:B22"/>
  <tableColumns count="2">
    <tableColumn id="1" name="Colunas1" dataDxfId="1"/>
    <tableColumn id="2" name="Colunas2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AppData\Local\Temp\17%20Instrucao%20Normativa%2002_2008%20Servicos%20Continuados\0%20LEGISLACAO%20GERAL\IN%2003_2005%20MSP_SRP\AnexoII_IN03.rt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="145" zoomScaleNormal="145" workbookViewId="0">
      <selection activeCell="E8" sqref="E8"/>
    </sheetView>
  </sheetViews>
  <sheetFormatPr defaultRowHeight="14.5" x14ac:dyDescent="0.35"/>
  <cols>
    <col min="1" max="1" width="33.81640625" customWidth="1"/>
    <col min="2" max="2" width="15.453125" customWidth="1"/>
    <col min="3" max="3" width="19.26953125" customWidth="1"/>
    <col min="5" max="5" width="59" customWidth="1"/>
  </cols>
  <sheetData>
    <row r="1" spans="1:5" ht="21.5" x14ac:dyDescent="0.35">
      <c r="E1" s="1" t="s">
        <v>47</v>
      </c>
    </row>
    <row r="2" spans="1:5" ht="21" x14ac:dyDescent="0.5">
      <c r="A2" s="228" t="s">
        <v>48</v>
      </c>
      <c r="B2" s="228"/>
      <c r="C2" s="228"/>
      <c r="E2" s="2" t="s">
        <v>49</v>
      </c>
    </row>
    <row r="3" spans="1:5" ht="174" customHeight="1" x14ac:dyDescent="0.45">
      <c r="A3" s="227" t="s">
        <v>50</v>
      </c>
      <c r="B3" s="227"/>
      <c r="C3" s="227"/>
      <c r="E3" s="4" t="s">
        <v>51</v>
      </c>
    </row>
    <row r="4" spans="1:5" ht="18.75" customHeight="1" thickBot="1" x14ac:dyDescent="0.45">
      <c r="A4" s="5"/>
      <c r="E4" s="6"/>
    </row>
    <row r="5" spans="1:5" ht="15.75" customHeight="1" thickBot="1" x14ac:dyDescent="0.4">
      <c r="A5" s="229" t="s">
        <v>52</v>
      </c>
      <c r="B5" s="230"/>
      <c r="C5" s="231"/>
      <c r="E5" s="7" t="s">
        <v>53</v>
      </c>
    </row>
    <row r="6" spans="1:5" x14ac:dyDescent="0.35">
      <c r="A6" s="232" t="s">
        <v>54</v>
      </c>
      <c r="B6" s="232" t="s">
        <v>55</v>
      </c>
      <c r="C6" s="8" t="s">
        <v>56</v>
      </c>
      <c r="E6" s="7" t="s">
        <v>57</v>
      </c>
    </row>
    <row r="7" spans="1:5" ht="15.75" customHeight="1" thickBot="1" x14ac:dyDescent="0.4">
      <c r="A7" s="233"/>
      <c r="B7" s="233"/>
      <c r="C7" s="9" t="s">
        <v>58</v>
      </c>
      <c r="E7" s="7" t="s">
        <v>59</v>
      </c>
    </row>
    <row r="8" spans="1:5" ht="15" thickBot="1" x14ac:dyDescent="0.4">
      <c r="A8" s="10" t="s">
        <v>60</v>
      </c>
      <c r="B8" s="8">
        <v>30</v>
      </c>
      <c r="C8" s="8">
        <v>7</v>
      </c>
      <c r="D8">
        <f>(7/30)/12</f>
        <v>1.94444444444444E-2</v>
      </c>
      <c r="E8" s="11" t="s">
        <v>61</v>
      </c>
    </row>
    <row r="9" spans="1:5" ht="13.5" customHeight="1" x14ac:dyDescent="0.35">
      <c r="A9" s="12" t="s">
        <v>62</v>
      </c>
      <c r="B9" s="13">
        <v>33</v>
      </c>
      <c r="C9" s="13">
        <v>8</v>
      </c>
      <c r="D9">
        <f>(3/30)/12</f>
        <v>8.3333333333333297E-3</v>
      </c>
    </row>
    <row r="10" spans="1:5" ht="13.5" customHeight="1" x14ac:dyDescent="0.35">
      <c r="A10" s="12" t="s">
        <v>63</v>
      </c>
      <c r="B10" s="13">
        <v>36</v>
      </c>
      <c r="C10" s="13">
        <v>8</v>
      </c>
      <c r="D10">
        <f t="shared" ref="D10:D13" si="0">(3/30)/12</f>
        <v>8.3333333333333297E-3</v>
      </c>
    </row>
    <row r="11" spans="1:5" ht="13.5" customHeight="1" x14ac:dyDescent="0.35">
      <c r="A11" s="12" t="s">
        <v>64</v>
      </c>
      <c r="B11" s="13">
        <v>39</v>
      </c>
      <c r="C11" s="13">
        <v>9</v>
      </c>
      <c r="D11">
        <f t="shared" si="0"/>
        <v>8.3333333333333297E-3</v>
      </c>
    </row>
    <row r="12" spans="1:5" ht="13.5" customHeight="1" x14ac:dyDescent="0.35">
      <c r="A12" s="14" t="s">
        <v>65</v>
      </c>
      <c r="B12" s="15">
        <v>42</v>
      </c>
      <c r="C12" s="15">
        <v>10</v>
      </c>
      <c r="D12">
        <f t="shared" si="0"/>
        <v>8.3333333333333297E-3</v>
      </c>
    </row>
    <row r="13" spans="1:5" ht="13.5" customHeight="1" x14ac:dyDescent="0.35">
      <c r="A13" s="12" t="s">
        <v>66</v>
      </c>
      <c r="B13" s="13">
        <v>45</v>
      </c>
      <c r="C13" s="13">
        <v>11</v>
      </c>
      <c r="D13">
        <f t="shared" si="0"/>
        <v>8.3333333333333297E-3</v>
      </c>
      <c r="E13" t="s">
        <v>88</v>
      </c>
    </row>
    <row r="14" spans="1:5" x14ac:dyDescent="0.35">
      <c r="A14" s="12" t="s">
        <v>67</v>
      </c>
      <c r="B14" s="13">
        <v>48</v>
      </c>
      <c r="C14" s="13">
        <v>11</v>
      </c>
      <c r="E14" t="s">
        <v>46</v>
      </c>
    </row>
    <row r="15" spans="1:5" x14ac:dyDescent="0.35">
      <c r="A15" s="12" t="s">
        <v>68</v>
      </c>
      <c r="B15" s="13">
        <v>51</v>
      </c>
      <c r="C15" s="13">
        <v>12</v>
      </c>
    </row>
    <row r="16" spans="1:5" x14ac:dyDescent="0.35">
      <c r="A16" s="12" t="s">
        <v>69</v>
      </c>
      <c r="B16" s="13">
        <v>54</v>
      </c>
      <c r="C16" s="13">
        <v>13</v>
      </c>
    </row>
    <row r="17" spans="1:5" x14ac:dyDescent="0.35">
      <c r="A17" s="12" t="s">
        <v>70</v>
      </c>
      <c r="B17" s="13">
        <v>57</v>
      </c>
      <c r="C17" s="13">
        <v>13</v>
      </c>
    </row>
    <row r="18" spans="1:5" x14ac:dyDescent="0.35">
      <c r="A18" s="12" t="s">
        <v>71</v>
      </c>
      <c r="B18" s="13">
        <v>60</v>
      </c>
      <c r="C18" s="13">
        <v>14</v>
      </c>
    </row>
    <row r="19" spans="1:5" x14ac:dyDescent="0.35">
      <c r="A19" s="12" t="s">
        <v>72</v>
      </c>
      <c r="B19" s="13">
        <v>63</v>
      </c>
      <c r="C19" s="13">
        <v>15</v>
      </c>
    </row>
    <row r="20" spans="1:5" x14ac:dyDescent="0.35">
      <c r="A20" s="12" t="s">
        <v>73</v>
      </c>
      <c r="B20" s="13">
        <v>66</v>
      </c>
      <c r="C20" s="13">
        <v>15</v>
      </c>
    </row>
    <row r="21" spans="1:5" x14ac:dyDescent="0.35">
      <c r="A21" s="12" t="s">
        <v>74</v>
      </c>
      <c r="B21" s="13">
        <v>69</v>
      </c>
      <c r="C21" s="13">
        <v>16</v>
      </c>
    </row>
    <row r="22" spans="1:5" x14ac:dyDescent="0.35">
      <c r="A22" s="12" t="s">
        <v>75</v>
      </c>
      <c r="B22" s="13">
        <v>72</v>
      </c>
      <c r="C22" s="13">
        <v>17</v>
      </c>
    </row>
    <row r="23" spans="1:5" x14ac:dyDescent="0.35">
      <c r="A23" s="12" t="s">
        <v>76</v>
      </c>
      <c r="B23" s="13">
        <v>75</v>
      </c>
      <c r="C23" s="13">
        <v>18</v>
      </c>
    </row>
    <row r="24" spans="1:5" x14ac:dyDescent="0.35">
      <c r="A24" s="12" t="s">
        <v>77</v>
      </c>
      <c r="B24" s="13">
        <v>78</v>
      </c>
      <c r="C24" s="13">
        <v>18</v>
      </c>
    </row>
    <row r="25" spans="1:5" x14ac:dyDescent="0.35">
      <c r="A25" s="12" t="s">
        <v>78</v>
      </c>
      <c r="B25" s="13">
        <v>81</v>
      </c>
      <c r="C25" s="13">
        <v>19</v>
      </c>
    </row>
    <row r="26" spans="1:5" x14ac:dyDescent="0.35">
      <c r="A26" s="12" t="s">
        <v>79</v>
      </c>
      <c r="B26" s="13">
        <v>84</v>
      </c>
      <c r="C26" s="13">
        <v>20</v>
      </c>
    </row>
    <row r="27" spans="1:5" x14ac:dyDescent="0.35">
      <c r="A27" s="12" t="s">
        <v>80</v>
      </c>
      <c r="B27" s="13">
        <v>87</v>
      </c>
      <c r="C27" s="13">
        <v>20</v>
      </c>
    </row>
    <row r="28" spans="1:5" ht="15" thickBot="1" x14ac:dyDescent="0.4">
      <c r="A28" s="16" t="s">
        <v>81</v>
      </c>
      <c r="B28" s="9">
        <v>90</v>
      </c>
      <c r="C28" s="9">
        <v>21</v>
      </c>
      <c r="E28" s="17" t="s">
        <v>82</v>
      </c>
    </row>
    <row r="29" spans="1:5" ht="18" x14ac:dyDescent="0.4">
      <c r="A29" s="5"/>
    </row>
    <row r="30" spans="1:5" ht="145.5" customHeight="1" x14ac:dyDescent="0.45">
      <c r="A30" s="234" t="s">
        <v>83</v>
      </c>
      <c r="B30" s="234"/>
      <c r="C30" s="234"/>
    </row>
    <row r="31" spans="1:5" ht="18" x14ac:dyDescent="0.4">
      <c r="A31" s="5"/>
    </row>
    <row r="32" spans="1:5" ht="17.5" x14ac:dyDescent="0.35">
      <c r="A32" s="18" t="s">
        <v>84</v>
      </c>
    </row>
    <row r="33" spans="1:3" ht="18" x14ac:dyDescent="0.4">
      <c r="A33" s="5"/>
    </row>
    <row r="34" spans="1:3" x14ac:dyDescent="0.35">
      <c r="A34" s="227" t="s">
        <v>85</v>
      </c>
      <c r="B34" s="227"/>
      <c r="C34" s="227"/>
    </row>
    <row r="35" spans="1:3" x14ac:dyDescent="0.35">
      <c r="A35" s="227"/>
      <c r="B35" s="227"/>
      <c r="C35" s="227"/>
    </row>
    <row r="36" spans="1:3" x14ac:dyDescent="0.35">
      <c r="A36" s="227" t="s">
        <v>86</v>
      </c>
      <c r="B36" s="227"/>
      <c r="C36" s="227"/>
    </row>
    <row r="37" spans="1:3" x14ac:dyDescent="0.35">
      <c r="A37" s="227"/>
      <c r="B37" s="227"/>
      <c r="C37" s="227"/>
    </row>
    <row r="40" spans="1:3" x14ac:dyDescent="0.35">
      <c r="A40" s="19" t="s">
        <v>87</v>
      </c>
    </row>
  </sheetData>
  <mergeCells count="8">
    <mergeCell ref="A34:C35"/>
    <mergeCell ref="A36:C37"/>
    <mergeCell ref="A2:C2"/>
    <mergeCell ref="A3:C3"/>
    <mergeCell ref="A5:C5"/>
    <mergeCell ref="A6:A7"/>
    <mergeCell ref="B6:B7"/>
    <mergeCell ref="A30:C30"/>
  </mergeCells>
  <hyperlinks>
    <hyperlink ref="E28" location="'ADAPTAÇÃO A IN 06_13'!B77" display="VOLTAR PLANILHA PRINCIPAL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7" workbookViewId="0">
      <selection activeCell="E8" sqref="E8"/>
    </sheetView>
  </sheetViews>
  <sheetFormatPr defaultColWidth="42.81640625" defaultRowHeight="18.5" x14ac:dyDescent="0.45"/>
  <cols>
    <col min="1" max="1" width="42.81640625" style="3"/>
    <col min="2" max="2" width="72.54296875" style="3" customWidth="1"/>
    <col min="3" max="16384" width="42.81640625" style="20"/>
  </cols>
  <sheetData>
    <row r="1" spans="1:2" ht="19" thickBot="1" x14ac:dyDescent="0.5">
      <c r="A1" s="235" t="s">
        <v>89</v>
      </c>
      <c r="B1" s="235"/>
    </row>
    <row r="2" spans="1:2" ht="19.5" thickBot="1" x14ac:dyDescent="0.5">
      <c r="A2" s="21" t="s">
        <v>90</v>
      </c>
      <c r="B2" s="21" t="s">
        <v>91</v>
      </c>
    </row>
    <row r="3" spans="1:2" ht="19.5" thickBot="1" x14ac:dyDescent="0.5">
      <c r="A3" s="22" t="s">
        <v>92</v>
      </c>
      <c r="B3" s="23" t="s">
        <v>93</v>
      </c>
    </row>
    <row r="4" spans="1:2" ht="57.5" thickBot="1" x14ac:dyDescent="0.5">
      <c r="A4" s="24" t="s">
        <v>94</v>
      </c>
      <c r="B4" s="25" t="s">
        <v>95</v>
      </c>
    </row>
    <row r="5" spans="1:2" ht="19.5" thickBot="1" x14ac:dyDescent="0.5">
      <c r="A5" s="24" t="s">
        <v>96</v>
      </c>
      <c r="B5" s="25" t="s">
        <v>97</v>
      </c>
    </row>
    <row r="6" spans="1:2" ht="76.5" thickBot="1" x14ac:dyDescent="0.5">
      <c r="A6" s="24" t="s">
        <v>98</v>
      </c>
      <c r="B6" s="25" t="s">
        <v>99</v>
      </c>
    </row>
    <row r="7" spans="1:2" ht="38.5" thickBot="1" x14ac:dyDescent="0.5">
      <c r="A7" s="24" t="s">
        <v>100</v>
      </c>
      <c r="B7" s="25" t="s">
        <v>101</v>
      </c>
    </row>
    <row r="8" spans="1:2" ht="19.5" thickBot="1" x14ac:dyDescent="0.5">
      <c r="A8" s="24" t="s">
        <v>102</v>
      </c>
      <c r="B8" s="25" t="s">
        <v>103</v>
      </c>
    </row>
    <row r="9" spans="1:2" ht="38.5" thickBot="1" x14ac:dyDescent="0.5">
      <c r="A9" s="24" t="s">
        <v>104</v>
      </c>
      <c r="B9" s="25" t="s">
        <v>105</v>
      </c>
    </row>
    <row r="10" spans="1:2" ht="57.5" thickBot="1" x14ac:dyDescent="0.5">
      <c r="A10" s="24" t="s">
        <v>106</v>
      </c>
      <c r="B10" s="25" t="s">
        <v>107</v>
      </c>
    </row>
    <row r="11" spans="1:2" ht="76.5" thickBot="1" x14ac:dyDescent="0.5">
      <c r="A11" s="24" t="s">
        <v>108</v>
      </c>
      <c r="B11" s="25" t="s">
        <v>109</v>
      </c>
    </row>
    <row r="12" spans="1:2" ht="57.5" thickBot="1" x14ac:dyDescent="0.5">
      <c r="A12" s="24" t="s">
        <v>106</v>
      </c>
      <c r="B12" s="25" t="s">
        <v>110</v>
      </c>
    </row>
    <row r="13" spans="1:2" ht="38.5" thickBot="1" x14ac:dyDescent="0.5">
      <c r="A13" s="24" t="s">
        <v>106</v>
      </c>
      <c r="B13" s="25" t="s">
        <v>111</v>
      </c>
    </row>
    <row r="14" spans="1:2" ht="38.5" thickBot="1" x14ac:dyDescent="0.5">
      <c r="A14" s="24" t="s">
        <v>106</v>
      </c>
      <c r="B14" s="25" t="s">
        <v>112</v>
      </c>
    </row>
    <row r="15" spans="1:2" ht="19.5" thickBot="1" x14ac:dyDescent="0.5">
      <c r="A15" s="24" t="s">
        <v>106</v>
      </c>
      <c r="B15" s="25" t="s">
        <v>113</v>
      </c>
    </row>
    <row r="16" spans="1:2" ht="38.5" thickBot="1" x14ac:dyDescent="0.5">
      <c r="A16" s="24" t="s">
        <v>114</v>
      </c>
      <c r="B16" s="25" t="s">
        <v>115</v>
      </c>
    </row>
    <row r="17" spans="1:2" ht="19.5" thickBot="1" x14ac:dyDescent="0.5">
      <c r="A17" s="24" t="s">
        <v>116</v>
      </c>
      <c r="B17" s="25" t="s">
        <v>117</v>
      </c>
    </row>
    <row r="18" spans="1:2" ht="38.5" thickBot="1" x14ac:dyDescent="0.5">
      <c r="A18" s="24" t="s">
        <v>106</v>
      </c>
      <c r="B18" s="25" t="s">
        <v>118</v>
      </c>
    </row>
    <row r="19" spans="1:2" ht="38.5" thickBot="1" x14ac:dyDescent="0.5">
      <c r="A19" s="24" t="s">
        <v>106</v>
      </c>
      <c r="B19" s="25" t="s">
        <v>119</v>
      </c>
    </row>
    <row r="20" spans="1:2" ht="19.5" thickBot="1" x14ac:dyDescent="0.5">
      <c r="A20" s="24" t="s">
        <v>106</v>
      </c>
      <c r="B20" s="25" t="s">
        <v>120</v>
      </c>
    </row>
    <row r="21" spans="1:2" ht="57.5" thickBot="1" x14ac:dyDescent="0.5">
      <c r="A21" s="24" t="s">
        <v>106</v>
      </c>
      <c r="B21" s="25" t="s">
        <v>121</v>
      </c>
    </row>
    <row r="22" spans="1:2" ht="19" x14ac:dyDescent="0.45">
      <c r="A22" s="26" t="s">
        <v>106</v>
      </c>
      <c r="B22" s="27" t="s">
        <v>122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view="pageBreakPreview" zoomScaleNormal="100" zoomScaleSheetLayoutView="100" zoomScalePageLayoutView="70" workbookViewId="0">
      <selection activeCell="E14" sqref="E14"/>
    </sheetView>
  </sheetViews>
  <sheetFormatPr defaultColWidth="9.1796875" defaultRowHeight="15.5" x14ac:dyDescent="0.35"/>
  <cols>
    <col min="1" max="1" width="6.54296875" style="65" customWidth="1"/>
    <col min="2" max="2" width="59" style="66" customWidth="1"/>
    <col min="3" max="3" width="17.1796875" style="64" customWidth="1"/>
    <col min="4" max="4" width="16.1796875" style="64" customWidth="1"/>
    <col min="5" max="5" width="17" style="67" customWidth="1"/>
    <col min="6" max="6" width="21.26953125" style="67" customWidth="1"/>
    <col min="7" max="7" width="22.1796875" style="67" customWidth="1"/>
    <col min="8" max="8" width="0" style="63" hidden="1" customWidth="1"/>
    <col min="9" max="9" width="9.81640625" style="64" hidden="1" customWidth="1"/>
    <col min="10" max="12" width="9.81640625" style="65" hidden="1" customWidth="1"/>
    <col min="13" max="13" width="0" style="65" hidden="1" customWidth="1"/>
    <col min="14" max="14" width="10.1796875" style="65" hidden="1" customWidth="1"/>
    <col min="15" max="16384" width="9.1796875" style="65"/>
  </cols>
  <sheetData>
    <row r="1" spans="1:23" x14ac:dyDescent="0.35">
      <c r="A1" s="243" t="s">
        <v>249</v>
      </c>
      <c r="B1" s="244"/>
      <c r="C1" s="244"/>
      <c r="D1" s="244"/>
      <c r="E1" s="244"/>
      <c r="F1" s="244"/>
      <c r="G1" s="245"/>
    </row>
    <row r="2" spans="1:23" x14ac:dyDescent="0.35">
      <c r="A2" s="246"/>
      <c r="B2" s="247"/>
      <c r="C2" s="247"/>
      <c r="D2" s="247"/>
      <c r="E2" s="247"/>
      <c r="F2" s="247"/>
      <c r="G2" s="248"/>
    </row>
    <row r="3" spans="1:23" x14ac:dyDescent="0.35">
      <c r="A3" s="246"/>
      <c r="B3" s="247"/>
      <c r="C3" s="247"/>
      <c r="D3" s="247"/>
      <c r="E3" s="247"/>
      <c r="F3" s="247"/>
      <c r="G3" s="248"/>
    </row>
    <row r="4" spans="1:23" ht="16" thickBot="1" x14ac:dyDescent="0.4">
      <c r="A4" s="246"/>
      <c r="B4" s="247"/>
      <c r="C4" s="247"/>
      <c r="D4" s="247"/>
      <c r="E4" s="247"/>
      <c r="F4" s="247"/>
      <c r="G4" s="248"/>
    </row>
    <row r="5" spans="1:23" s="73" customFormat="1" ht="18.5" x14ac:dyDescent="0.35">
      <c r="A5" s="240"/>
      <c r="B5" s="241"/>
      <c r="C5" s="241"/>
      <c r="D5" s="241"/>
      <c r="E5" s="241"/>
      <c r="F5" s="241"/>
      <c r="G5" s="242"/>
      <c r="H5" s="71"/>
      <c r="I5" s="72"/>
      <c r="O5" s="65"/>
      <c r="P5" s="65"/>
      <c r="Q5" s="65"/>
      <c r="R5" s="65"/>
      <c r="S5" s="65"/>
      <c r="T5" s="65"/>
      <c r="U5" s="65"/>
      <c r="V5" s="65"/>
      <c r="W5" s="65"/>
    </row>
    <row r="6" spans="1:23" ht="31" x14ac:dyDescent="0.35">
      <c r="A6" s="141" t="s">
        <v>140</v>
      </c>
      <c r="B6" s="141" t="s">
        <v>129</v>
      </c>
      <c r="C6" s="141" t="s">
        <v>141</v>
      </c>
      <c r="D6" s="141" t="s">
        <v>148</v>
      </c>
      <c r="E6" s="142" t="s">
        <v>142</v>
      </c>
      <c r="F6" s="142" t="s">
        <v>143</v>
      </c>
      <c r="G6" s="142" t="s">
        <v>167</v>
      </c>
      <c r="L6" s="65" t="s">
        <v>142</v>
      </c>
    </row>
    <row r="7" spans="1:23" ht="15.75" customHeight="1" x14ac:dyDescent="0.35">
      <c r="A7" s="180">
        <v>1</v>
      </c>
      <c r="B7" s="249" t="s">
        <v>149</v>
      </c>
      <c r="C7" s="250"/>
      <c r="D7" s="250"/>
      <c r="E7" s="250"/>
      <c r="F7" s="250"/>
      <c r="G7" s="251"/>
    </row>
    <row r="8" spans="1:23" x14ac:dyDescent="0.35">
      <c r="A8" s="179" t="s">
        <v>250</v>
      </c>
      <c r="B8" s="152" t="s">
        <v>336</v>
      </c>
      <c r="C8" s="154" t="s">
        <v>144</v>
      </c>
      <c r="D8" s="155">
        <f>'METRAGEM DAS ÁREAS'!D14</f>
        <v>1465.6</v>
      </c>
      <c r="E8" s="156"/>
      <c r="F8" s="156">
        <f>E8*D8</f>
        <v>0</v>
      </c>
      <c r="G8" s="157">
        <f>F8*12</f>
        <v>0</v>
      </c>
    </row>
    <row r="9" spans="1:23" x14ac:dyDescent="0.35">
      <c r="A9" s="179"/>
      <c r="B9" s="152"/>
      <c r="C9" s="154"/>
      <c r="D9" s="155"/>
      <c r="E9" s="156"/>
      <c r="F9" s="156"/>
      <c r="G9" s="157"/>
      <c r="L9" s="65">
        <v>14.38</v>
      </c>
      <c r="M9" s="65">
        <v>350</v>
      </c>
      <c r="N9" s="65">
        <f>+D9/M9</f>
        <v>0</v>
      </c>
    </row>
    <row r="10" spans="1:23" ht="15.75" customHeight="1" x14ac:dyDescent="0.35">
      <c r="A10" s="180">
        <v>2</v>
      </c>
      <c r="B10" s="249" t="s">
        <v>340</v>
      </c>
      <c r="C10" s="250"/>
      <c r="D10" s="250"/>
      <c r="E10" s="250"/>
      <c r="F10" s="250"/>
      <c r="G10" s="251"/>
      <c r="L10" s="65">
        <v>2.63</v>
      </c>
      <c r="M10" s="65">
        <v>1800</v>
      </c>
      <c r="N10" s="65">
        <f t="shared" ref="N10" si="0">+D10/M10</f>
        <v>0</v>
      </c>
    </row>
    <row r="11" spans="1:23" ht="15.75" customHeight="1" x14ac:dyDescent="0.35">
      <c r="A11" s="179" t="s">
        <v>145</v>
      </c>
      <c r="B11" s="152" t="s">
        <v>338</v>
      </c>
      <c r="C11" s="154" t="s">
        <v>144</v>
      </c>
      <c r="D11" s="155">
        <f>'METRAGEM DAS ÁREAS'!D30</f>
        <v>175.21</v>
      </c>
      <c r="E11" s="156"/>
      <c r="F11" s="156">
        <f>E11*D11</f>
        <v>0</v>
      </c>
      <c r="G11" s="157">
        <f>F11*12</f>
        <v>0</v>
      </c>
    </row>
    <row r="12" spans="1:23" s="73" customFormat="1" ht="15.75" customHeight="1" x14ac:dyDescent="0.35">
      <c r="A12" s="179"/>
      <c r="B12" s="152"/>
      <c r="C12" s="154"/>
      <c r="D12" s="155"/>
      <c r="E12" s="156"/>
      <c r="F12" s="152"/>
      <c r="G12" s="153"/>
      <c r="H12" s="71"/>
      <c r="I12" s="72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15.75" customHeight="1" x14ac:dyDescent="0.35">
      <c r="A13" s="182">
        <v>3</v>
      </c>
      <c r="B13" s="239" t="s">
        <v>251</v>
      </c>
      <c r="C13" s="239"/>
      <c r="D13" s="239"/>
      <c r="E13" s="239"/>
      <c r="F13" s="239"/>
      <c r="G13" s="239"/>
      <c r="L13" s="65">
        <v>0.8</v>
      </c>
      <c r="M13" s="65">
        <v>330</v>
      </c>
      <c r="N13" s="65">
        <f t="shared" ref="N13" si="1">+D13/M13</f>
        <v>0</v>
      </c>
    </row>
    <row r="14" spans="1:23" ht="15.75" customHeight="1" x14ac:dyDescent="0.35">
      <c r="A14" s="137" t="s">
        <v>225</v>
      </c>
      <c r="B14" s="168" t="s">
        <v>337</v>
      </c>
      <c r="C14" s="69" t="s">
        <v>144</v>
      </c>
      <c r="D14" s="183">
        <f>'METRAGEM DAS ÁREAS'!D43</f>
        <v>264.5</v>
      </c>
      <c r="E14" s="169"/>
      <c r="F14" s="169">
        <f>E14*D14</f>
        <v>0</v>
      </c>
      <c r="G14" s="169">
        <f>F14*12</f>
        <v>0</v>
      </c>
    </row>
    <row r="15" spans="1:23" x14ac:dyDescent="0.35">
      <c r="A15" s="137"/>
      <c r="B15" s="168"/>
      <c r="C15" s="69"/>
      <c r="D15" s="69"/>
      <c r="E15" s="169"/>
      <c r="F15" s="169"/>
      <c r="G15" s="169"/>
    </row>
    <row r="16" spans="1:23" ht="19.5" x14ac:dyDescent="0.35">
      <c r="A16" s="236" t="s">
        <v>226</v>
      </c>
      <c r="B16" s="237"/>
      <c r="C16" s="237"/>
      <c r="D16" s="237"/>
      <c r="E16" s="238"/>
      <c r="F16" s="167">
        <f>F8+F11+F14</f>
        <v>0</v>
      </c>
      <c r="G16" s="167">
        <f>F16*12</f>
        <v>0</v>
      </c>
    </row>
  </sheetData>
  <mergeCells count="6">
    <mergeCell ref="A16:E16"/>
    <mergeCell ref="B13:G13"/>
    <mergeCell ref="A5:G5"/>
    <mergeCell ref="A1:G4"/>
    <mergeCell ref="B7:G7"/>
    <mergeCell ref="B10:G10"/>
  </mergeCells>
  <pageMargins left="0.51181102362204722" right="0.31496062992125984" top="1.3779527559055118" bottom="0.78740157480314965" header="0.31496062992125984" footer="0.31496062992125984"/>
  <pageSetup paperSize="9" scale="59" orientation="portrait" r:id="rId1"/>
  <headerFooter scaleWithDoc="0"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5" zoomScale="130" zoomScaleNormal="130" workbookViewId="0">
      <selection activeCell="D40" sqref="D40"/>
    </sheetView>
  </sheetViews>
  <sheetFormatPr defaultRowHeight="14.5" x14ac:dyDescent="0.35"/>
  <cols>
    <col min="2" max="2" width="35.81640625" customWidth="1"/>
    <col min="3" max="3" width="18.81640625" customWidth="1"/>
    <col min="4" max="4" width="24.7265625" customWidth="1"/>
  </cols>
  <sheetData>
    <row r="1" spans="1:4" ht="15" thickBot="1" x14ac:dyDescent="0.4"/>
    <row r="2" spans="1:4" ht="18.5" x14ac:dyDescent="0.35">
      <c r="A2" s="240" t="s">
        <v>386</v>
      </c>
      <c r="B2" s="241"/>
      <c r="C2" s="241"/>
      <c r="D2" s="241"/>
    </row>
    <row r="3" spans="1:4" ht="15.5" x14ac:dyDescent="0.35">
      <c r="A3" s="141" t="s">
        <v>140</v>
      </c>
      <c r="B3" s="141" t="s">
        <v>129</v>
      </c>
      <c r="C3" s="141" t="s">
        <v>141</v>
      </c>
      <c r="D3" s="141" t="s">
        <v>148</v>
      </c>
    </row>
    <row r="4" spans="1:4" ht="15.5" x14ac:dyDescent="0.35">
      <c r="A4" s="180">
        <v>1</v>
      </c>
      <c r="B4" s="253" t="s">
        <v>149</v>
      </c>
      <c r="C4" s="254"/>
      <c r="D4" s="254"/>
    </row>
    <row r="5" spans="1:4" ht="15.5" x14ac:dyDescent="0.35">
      <c r="A5" s="179" t="s">
        <v>250</v>
      </c>
      <c r="B5" s="152" t="s">
        <v>348</v>
      </c>
      <c r="C5" s="154" t="s">
        <v>144</v>
      </c>
      <c r="D5" s="223">
        <v>762.49</v>
      </c>
    </row>
    <row r="6" spans="1:4" ht="15.5" x14ac:dyDescent="0.35">
      <c r="A6" s="179" t="s">
        <v>349</v>
      </c>
      <c r="B6" s="152" t="s">
        <v>350</v>
      </c>
      <c r="C6" s="154" t="s">
        <v>144</v>
      </c>
      <c r="D6" s="223">
        <v>144.6</v>
      </c>
    </row>
    <row r="7" spans="1:4" ht="15.5" x14ac:dyDescent="0.35">
      <c r="A7" s="179" t="s">
        <v>351</v>
      </c>
      <c r="B7" s="152" t="s">
        <v>352</v>
      </c>
      <c r="C7" s="154" t="s">
        <v>144</v>
      </c>
      <c r="D7" s="223">
        <v>22.56</v>
      </c>
    </row>
    <row r="8" spans="1:4" ht="15.5" x14ac:dyDescent="0.35">
      <c r="A8" s="179" t="s">
        <v>353</v>
      </c>
      <c r="B8" s="152" t="s">
        <v>354</v>
      </c>
      <c r="C8" s="154" t="s">
        <v>144</v>
      </c>
      <c r="D8" s="223">
        <v>26.95</v>
      </c>
    </row>
    <row r="9" spans="1:4" ht="15.5" x14ac:dyDescent="0.35">
      <c r="A9" s="179" t="s">
        <v>355</v>
      </c>
      <c r="B9" s="152" t="s">
        <v>387</v>
      </c>
      <c r="C9" s="154" t="s">
        <v>144</v>
      </c>
      <c r="D9" s="223">
        <v>441.01</v>
      </c>
    </row>
    <row r="10" spans="1:4" ht="15.5" x14ac:dyDescent="0.35">
      <c r="A10" s="179" t="s">
        <v>357</v>
      </c>
      <c r="B10" s="152" t="s">
        <v>356</v>
      </c>
      <c r="C10" s="154" t="s">
        <v>144</v>
      </c>
      <c r="D10" s="223">
        <v>19.61</v>
      </c>
    </row>
    <row r="11" spans="1:4" ht="15.5" x14ac:dyDescent="0.35">
      <c r="A11" s="179" t="s">
        <v>359</v>
      </c>
      <c r="B11" s="152" t="s">
        <v>358</v>
      </c>
      <c r="C11" s="154" t="s">
        <v>144</v>
      </c>
      <c r="D11" s="223">
        <v>34.57</v>
      </c>
    </row>
    <row r="12" spans="1:4" ht="15.5" x14ac:dyDescent="0.35">
      <c r="A12" s="179" t="s">
        <v>361</v>
      </c>
      <c r="B12" s="152" t="s">
        <v>360</v>
      </c>
      <c r="C12" s="154" t="s">
        <v>144</v>
      </c>
      <c r="D12" s="223">
        <v>2.88</v>
      </c>
    </row>
    <row r="13" spans="1:4" ht="15.5" x14ac:dyDescent="0.35">
      <c r="A13" s="179" t="s">
        <v>388</v>
      </c>
      <c r="B13" s="215" t="s">
        <v>362</v>
      </c>
      <c r="C13" s="216" t="s">
        <v>144</v>
      </c>
      <c r="D13" s="224">
        <v>10.93</v>
      </c>
    </row>
    <row r="14" spans="1:4" ht="15.5" x14ac:dyDescent="0.35">
      <c r="A14" s="252" t="s">
        <v>385</v>
      </c>
      <c r="B14" s="252"/>
      <c r="C14" s="252"/>
      <c r="D14" s="221">
        <f>SUM(D5:D13)</f>
        <v>1465.6</v>
      </c>
    </row>
    <row r="15" spans="1:4" ht="15.5" x14ac:dyDescent="0.35">
      <c r="A15" s="222"/>
      <c r="B15" s="217"/>
      <c r="C15" s="217"/>
      <c r="D15" s="220"/>
    </row>
    <row r="16" spans="1:4" ht="15.5" x14ac:dyDescent="0.35">
      <c r="A16" s="182">
        <v>2</v>
      </c>
      <c r="B16" s="239" t="s">
        <v>363</v>
      </c>
      <c r="C16" s="239"/>
      <c r="D16" s="239"/>
    </row>
    <row r="17" spans="1:4" ht="15.5" x14ac:dyDescent="0.35">
      <c r="A17" s="137" t="s">
        <v>145</v>
      </c>
      <c r="B17" s="168" t="s">
        <v>348</v>
      </c>
      <c r="C17" s="69" t="s">
        <v>144</v>
      </c>
      <c r="D17" s="225">
        <v>68.73</v>
      </c>
    </row>
    <row r="18" spans="1:4" ht="15.5" x14ac:dyDescent="0.35">
      <c r="A18" s="137" t="s">
        <v>146</v>
      </c>
      <c r="B18" s="168" t="s">
        <v>350</v>
      </c>
      <c r="C18" s="69" t="s">
        <v>144</v>
      </c>
      <c r="D18" s="225">
        <v>45.44</v>
      </c>
    </row>
    <row r="19" spans="1:4" ht="15.5" x14ac:dyDescent="0.35">
      <c r="A19" s="137" t="s">
        <v>147</v>
      </c>
      <c r="B19" s="168" t="s">
        <v>352</v>
      </c>
      <c r="C19" s="69" t="s">
        <v>144</v>
      </c>
      <c r="D19" s="225">
        <v>15.97</v>
      </c>
    </row>
    <row r="20" spans="1:4" ht="15.5" x14ac:dyDescent="0.35">
      <c r="A20" s="137" t="s">
        <v>364</v>
      </c>
      <c r="B20" s="168" t="s">
        <v>354</v>
      </c>
      <c r="C20" s="69" t="s">
        <v>144</v>
      </c>
      <c r="D20" s="225">
        <v>4.8600000000000003</v>
      </c>
    </row>
    <row r="21" spans="1:4" ht="15.5" x14ac:dyDescent="0.35">
      <c r="A21" s="137" t="s">
        <v>365</v>
      </c>
      <c r="B21" s="168" t="s">
        <v>366</v>
      </c>
      <c r="C21" s="69" t="s">
        <v>144</v>
      </c>
      <c r="D21" s="225">
        <v>2.65</v>
      </c>
    </row>
    <row r="22" spans="1:4" ht="15.5" x14ac:dyDescent="0.35">
      <c r="A22" s="137" t="s">
        <v>147</v>
      </c>
      <c r="B22" s="168" t="s">
        <v>367</v>
      </c>
      <c r="C22" s="69" t="s">
        <v>144</v>
      </c>
      <c r="D22" s="225">
        <v>7.46</v>
      </c>
    </row>
    <row r="23" spans="1:4" ht="15.5" x14ac:dyDescent="0.35">
      <c r="A23" s="137" t="s">
        <v>364</v>
      </c>
      <c r="B23" s="168" t="s">
        <v>368</v>
      </c>
      <c r="C23" s="69" t="s">
        <v>144</v>
      </c>
      <c r="D23" s="225">
        <v>0.72</v>
      </c>
    </row>
    <row r="24" spans="1:4" ht="15.5" x14ac:dyDescent="0.35">
      <c r="A24" s="137" t="s">
        <v>365</v>
      </c>
      <c r="B24" s="168" t="s">
        <v>369</v>
      </c>
      <c r="C24" s="69" t="s">
        <v>144</v>
      </c>
      <c r="D24" s="225">
        <v>2.16</v>
      </c>
    </row>
    <row r="25" spans="1:4" ht="15.5" x14ac:dyDescent="0.35">
      <c r="A25" s="137" t="s">
        <v>370</v>
      </c>
      <c r="B25" s="168" t="s">
        <v>356</v>
      </c>
      <c r="C25" s="69" t="s">
        <v>144</v>
      </c>
      <c r="D25" s="225">
        <v>3</v>
      </c>
    </row>
    <row r="26" spans="1:4" ht="15.5" x14ac:dyDescent="0.35">
      <c r="A26" s="137" t="s">
        <v>371</v>
      </c>
      <c r="B26" s="168" t="s">
        <v>372</v>
      </c>
      <c r="C26" s="69" t="s">
        <v>144</v>
      </c>
      <c r="D26" s="225">
        <v>3.9</v>
      </c>
    </row>
    <row r="27" spans="1:4" ht="15.5" x14ac:dyDescent="0.35">
      <c r="A27" s="137" t="s">
        <v>373</v>
      </c>
      <c r="B27" s="168" t="s">
        <v>358</v>
      </c>
      <c r="C27" s="69" t="s">
        <v>144</v>
      </c>
      <c r="D27" s="225">
        <v>10.9</v>
      </c>
    </row>
    <row r="28" spans="1:4" ht="15.5" x14ac:dyDescent="0.35">
      <c r="A28" s="137" t="s">
        <v>374</v>
      </c>
      <c r="B28" s="168" t="s">
        <v>360</v>
      </c>
      <c r="C28" s="69" t="s">
        <v>144</v>
      </c>
      <c r="D28" s="225">
        <v>3.87</v>
      </c>
    </row>
    <row r="29" spans="1:4" ht="15.5" x14ac:dyDescent="0.35">
      <c r="A29" s="137" t="s">
        <v>375</v>
      </c>
      <c r="B29" s="168" t="s">
        <v>362</v>
      </c>
      <c r="C29" s="69" t="s">
        <v>144</v>
      </c>
      <c r="D29" s="225">
        <v>5.55</v>
      </c>
    </row>
    <row r="30" spans="1:4" ht="15.5" x14ac:dyDescent="0.35">
      <c r="A30" s="252" t="s">
        <v>385</v>
      </c>
      <c r="B30" s="252"/>
      <c r="C30" s="252"/>
      <c r="D30" s="221">
        <f>SUM(D17:D29)</f>
        <v>175.21</v>
      </c>
    </row>
    <row r="31" spans="1:4" ht="15.5" x14ac:dyDescent="0.35">
      <c r="A31" s="217"/>
      <c r="B31" s="218"/>
      <c r="C31" s="219"/>
      <c r="D31" s="220"/>
    </row>
    <row r="32" spans="1:4" ht="15.5" x14ac:dyDescent="0.35">
      <c r="A32" s="182">
        <v>3</v>
      </c>
      <c r="B32" s="255" t="s">
        <v>251</v>
      </c>
      <c r="C32" s="255"/>
      <c r="D32" s="255"/>
    </row>
    <row r="33" spans="1:4" ht="15.5" x14ac:dyDescent="0.35">
      <c r="A33" s="137" t="s">
        <v>225</v>
      </c>
      <c r="B33" s="168" t="s">
        <v>348</v>
      </c>
      <c r="C33" s="69" t="s">
        <v>144</v>
      </c>
      <c r="D33" s="226">
        <v>44.75</v>
      </c>
    </row>
    <row r="34" spans="1:4" ht="15.5" x14ac:dyDescent="0.35">
      <c r="A34" s="137" t="s">
        <v>376</v>
      </c>
      <c r="B34" s="168" t="s">
        <v>350</v>
      </c>
      <c r="C34" s="69" t="s">
        <v>144</v>
      </c>
      <c r="D34" s="226">
        <v>9</v>
      </c>
    </row>
    <row r="35" spans="1:4" ht="15.5" x14ac:dyDescent="0.35">
      <c r="A35" s="137" t="s">
        <v>377</v>
      </c>
      <c r="B35" s="168" t="s">
        <v>352</v>
      </c>
      <c r="C35" s="69" t="s">
        <v>144</v>
      </c>
      <c r="D35" s="226">
        <v>4.88</v>
      </c>
    </row>
    <row r="36" spans="1:4" ht="15.5" x14ac:dyDescent="0.35">
      <c r="A36" s="137" t="s">
        <v>378</v>
      </c>
      <c r="B36" s="168" t="s">
        <v>354</v>
      </c>
      <c r="C36" s="69" t="s">
        <v>144</v>
      </c>
      <c r="D36" s="226">
        <v>2.34</v>
      </c>
    </row>
    <row r="37" spans="1:4" ht="15.5" x14ac:dyDescent="0.35">
      <c r="A37" s="137" t="s">
        <v>379</v>
      </c>
      <c r="B37" s="168" t="s">
        <v>366</v>
      </c>
      <c r="C37" s="69" t="s">
        <v>144</v>
      </c>
      <c r="D37" s="226">
        <v>14.3</v>
      </c>
    </row>
    <row r="38" spans="1:4" ht="15.5" x14ac:dyDescent="0.35">
      <c r="A38" s="137" t="s">
        <v>380</v>
      </c>
      <c r="B38" s="168" t="s">
        <v>367</v>
      </c>
      <c r="C38" s="69" t="s">
        <v>144</v>
      </c>
      <c r="D38" s="226">
        <v>74.650000000000006</v>
      </c>
    </row>
    <row r="39" spans="1:4" ht="15.5" x14ac:dyDescent="0.35">
      <c r="A39" s="137" t="s">
        <v>381</v>
      </c>
      <c r="B39" s="168" t="s">
        <v>368</v>
      </c>
      <c r="C39" s="69" t="s">
        <v>144</v>
      </c>
      <c r="D39" s="226">
        <v>9.67</v>
      </c>
    </row>
    <row r="40" spans="1:4" ht="15.5" x14ac:dyDescent="0.35">
      <c r="A40" s="137" t="s">
        <v>382</v>
      </c>
      <c r="B40" s="168" t="s">
        <v>369</v>
      </c>
      <c r="C40" s="69" t="s">
        <v>144</v>
      </c>
      <c r="D40" s="226">
        <v>31.2</v>
      </c>
    </row>
    <row r="41" spans="1:4" ht="15.5" x14ac:dyDescent="0.35">
      <c r="A41" s="137" t="s">
        <v>383</v>
      </c>
      <c r="B41" s="168" t="s">
        <v>372</v>
      </c>
      <c r="C41" s="69" t="s">
        <v>144</v>
      </c>
      <c r="D41" s="226">
        <v>55.02</v>
      </c>
    </row>
    <row r="42" spans="1:4" ht="15.5" x14ac:dyDescent="0.35">
      <c r="A42" s="137" t="s">
        <v>384</v>
      </c>
      <c r="B42" s="168" t="s">
        <v>358</v>
      </c>
      <c r="C42" s="69" t="s">
        <v>144</v>
      </c>
      <c r="D42" s="226">
        <v>18.690000000000001</v>
      </c>
    </row>
    <row r="43" spans="1:4" ht="15.5" x14ac:dyDescent="0.35">
      <c r="A43" s="252" t="s">
        <v>385</v>
      </c>
      <c r="B43" s="252"/>
      <c r="C43" s="252"/>
      <c r="D43" s="221">
        <f>SUM(D33:D42)</f>
        <v>264.5</v>
      </c>
    </row>
  </sheetData>
  <mergeCells count="7">
    <mergeCell ref="A43:C43"/>
    <mergeCell ref="A2:D2"/>
    <mergeCell ref="B4:D4"/>
    <mergeCell ref="B16:D16"/>
    <mergeCell ref="B32:D32"/>
    <mergeCell ref="A14:C14"/>
    <mergeCell ref="A30:C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GridLines="0" tabSelected="1" showWhiteSpace="0" view="pageBreakPreview" topLeftCell="A78" zoomScale="90" zoomScaleNormal="90" zoomScaleSheetLayoutView="90" workbookViewId="0">
      <selection activeCell="E92" sqref="E92"/>
    </sheetView>
  </sheetViews>
  <sheetFormatPr defaultRowHeight="14.5" x14ac:dyDescent="0.35"/>
  <cols>
    <col min="1" max="1" width="5.54296875" customWidth="1"/>
    <col min="2" max="2" width="47.453125" customWidth="1"/>
    <col min="3" max="3" width="22.7265625" customWidth="1"/>
    <col min="4" max="4" width="20" customWidth="1"/>
    <col min="5" max="5" width="21.453125" customWidth="1"/>
    <col min="11" max="11" width="11.1796875" bestFit="1" customWidth="1"/>
  </cols>
  <sheetData>
    <row r="1" spans="1:7" ht="21.5" thickBot="1" x14ac:dyDescent="0.4">
      <c r="A1" s="259" t="s">
        <v>124</v>
      </c>
      <c r="B1" s="260"/>
      <c r="C1" s="260"/>
      <c r="D1" s="260"/>
      <c r="E1" s="261"/>
    </row>
    <row r="2" spans="1:7" x14ac:dyDescent="0.35">
      <c r="A2" s="262" t="s">
        <v>180</v>
      </c>
      <c r="B2" s="263"/>
      <c r="C2" s="263"/>
      <c r="D2" s="263"/>
      <c r="E2" s="264"/>
    </row>
    <row r="3" spans="1:7" ht="22.5" customHeight="1" x14ac:dyDescent="0.35">
      <c r="A3" s="79" t="s">
        <v>0</v>
      </c>
      <c r="B3" s="80" t="s">
        <v>1</v>
      </c>
      <c r="C3" s="265"/>
      <c r="D3" s="266"/>
      <c r="E3" s="267"/>
    </row>
    <row r="4" spans="1:7" x14ac:dyDescent="0.35">
      <c r="A4" s="79" t="s">
        <v>2</v>
      </c>
      <c r="B4" s="80" t="s">
        <v>129</v>
      </c>
      <c r="C4" s="268" t="s">
        <v>181</v>
      </c>
      <c r="D4" s="269"/>
      <c r="E4" s="270"/>
    </row>
    <row r="5" spans="1:7" ht="26" x14ac:dyDescent="0.35">
      <c r="A5" s="79" t="s">
        <v>3</v>
      </c>
      <c r="B5" s="80" t="s">
        <v>4</v>
      </c>
      <c r="C5" s="268"/>
      <c r="D5" s="269"/>
      <c r="E5" s="270"/>
    </row>
    <row r="6" spans="1:7" x14ac:dyDescent="0.35">
      <c r="A6" s="79" t="s">
        <v>5</v>
      </c>
      <c r="B6" s="80" t="s">
        <v>182</v>
      </c>
      <c r="C6" s="268">
        <v>12</v>
      </c>
      <c r="D6" s="269"/>
      <c r="E6" s="270"/>
    </row>
    <row r="7" spans="1:7" x14ac:dyDescent="0.35">
      <c r="A7" s="271" t="s">
        <v>6</v>
      </c>
      <c r="B7" s="272"/>
      <c r="C7" s="272"/>
      <c r="D7" s="272"/>
      <c r="E7" s="273"/>
      <c r="F7" s="170"/>
      <c r="G7" s="170"/>
    </row>
    <row r="8" spans="1:7" x14ac:dyDescent="0.35">
      <c r="A8" s="274" t="s">
        <v>7</v>
      </c>
      <c r="B8" s="275"/>
      <c r="C8" s="275"/>
      <c r="D8" s="275"/>
      <c r="E8" s="276"/>
    </row>
    <row r="9" spans="1:7" x14ac:dyDescent="0.35">
      <c r="A9" s="262" t="s">
        <v>8</v>
      </c>
      <c r="B9" s="277"/>
      <c r="C9" s="277"/>
      <c r="D9" s="277"/>
      <c r="E9" s="278"/>
      <c r="F9" s="170"/>
      <c r="G9" s="170"/>
    </row>
    <row r="10" spans="1:7" x14ac:dyDescent="0.35">
      <c r="A10" s="279" t="s">
        <v>9</v>
      </c>
      <c r="B10" s="280"/>
      <c r="C10" s="280"/>
      <c r="D10" s="281"/>
      <c r="E10" s="81" t="s">
        <v>10</v>
      </c>
    </row>
    <row r="11" spans="1:7" ht="27.75" customHeight="1" x14ac:dyDescent="0.35">
      <c r="A11" s="79"/>
      <c r="B11" s="136" t="s">
        <v>125</v>
      </c>
      <c r="C11" s="256" t="s">
        <v>128</v>
      </c>
      <c r="D11" s="257"/>
      <c r="E11" s="258"/>
    </row>
    <row r="12" spans="1:7" x14ac:dyDescent="0.35">
      <c r="A12" s="79">
        <v>2</v>
      </c>
      <c r="B12" s="82" t="s">
        <v>11</v>
      </c>
      <c r="C12" s="83"/>
      <c r="D12" s="84"/>
      <c r="E12" s="85"/>
    </row>
    <row r="13" spans="1:7" x14ac:dyDescent="0.35">
      <c r="A13" s="79">
        <v>3</v>
      </c>
      <c r="B13" s="136" t="s">
        <v>12</v>
      </c>
      <c r="C13" s="256"/>
      <c r="D13" s="257"/>
      <c r="E13" s="258"/>
    </row>
    <row r="14" spans="1:7" x14ac:dyDescent="0.35">
      <c r="A14" s="79">
        <v>4</v>
      </c>
      <c r="B14" s="86" t="s">
        <v>13</v>
      </c>
      <c r="C14" s="282"/>
      <c r="D14" s="283"/>
      <c r="E14" s="284"/>
    </row>
    <row r="15" spans="1:7" x14ac:dyDescent="0.35">
      <c r="A15" s="295" t="s">
        <v>14</v>
      </c>
      <c r="B15" s="296"/>
      <c r="C15" s="296"/>
      <c r="D15" s="296"/>
      <c r="E15" s="297"/>
    </row>
    <row r="16" spans="1:7" x14ac:dyDescent="0.35">
      <c r="A16" s="88">
        <v>1</v>
      </c>
      <c r="B16" s="285" t="s">
        <v>15</v>
      </c>
      <c r="C16" s="286"/>
      <c r="D16" s="287"/>
      <c r="E16" s="89" t="s">
        <v>10</v>
      </c>
    </row>
    <row r="17" spans="1:7" x14ac:dyDescent="0.35">
      <c r="A17" s="90" t="s">
        <v>0</v>
      </c>
      <c r="B17" s="91" t="s">
        <v>16</v>
      </c>
      <c r="C17" s="288"/>
      <c r="D17" s="289"/>
      <c r="E17" s="92">
        <f>+E12</f>
        <v>0</v>
      </c>
    </row>
    <row r="18" spans="1:7" x14ac:dyDescent="0.35">
      <c r="A18" s="90" t="s">
        <v>2</v>
      </c>
      <c r="B18" s="91" t="s">
        <v>17</v>
      </c>
      <c r="C18" s="160">
        <v>0</v>
      </c>
      <c r="D18" s="161">
        <f>E17</f>
        <v>0</v>
      </c>
      <c r="E18" s="93">
        <f>E17*C18</f>
        <v>0</v>
      </c>
    </row>
    <row r="19" spans="1:7" x14ac:dyDescent="0.35">
      <c r="A19" s="90" t="s">
        <v>3</v>
      </c>
      <c r="B19" s="145" t="s">
        <v>224</v>
      </c>
      <c r="C19" s="160">
        <v>0.4</v>
      </c>
      <c r="D19" s="161"/>
      <c r="E19" s="93">
        <f>D19*C19</f>
        <v>0</v>
      </c>
    </row>
    <row r="20" spans="1:7" x14ac:dyDescent="0.35">
      <c r="A20" s="90" t="s">
        <v>19</v>
      </c>
      <c r="B20" s="94" t="s">
        <v>126</v>
      </c>
      <c r="C20" s="290"/>
      <c r="D20" s="291"/>
      <c r="E20" s="93">
        <v>0</v>
      </c>
    </row>
    <row r="21" spans="1:7" x14ac:dyDescent="0.35">
      <c r="A21" s="90" t="s">
        <v>20</v>
      </c>
      <c r="B21" s="95" t="s">
        <v>127</v>
      </c>
      <c r="C21" s="290"/>
      <c r="D21" s="291"/>
      <c r="E21" s="93">
        <v>0</v>
      </c>
    </row>
    <row r="22" spans="1:7" x14ac:dyDescent="0.35">
      <c r="A22" s="292" t="s">
        <v>21</v>
      </c>
      <c r="B22" s="293"/>
      <c r="C22" s="293"/>
      <c r="D22" s="294"/>
      <c r="E22" s="128">
        <f>SUM(E17:E21)</f>
        <v>0</v>
      </c>
    </row>
    <row r="23" spans="1:7" x14ac:dyDescent="0.35">
      <c r="A23" s="295" t="s">
        <v>45</v>
      </c>
      <c r="B23" s="296"/>
      <c r="C23" s="296"/>
      <c r="D23" s="296"/>
      <c r="E23" s="297"/>
      <c r="F23" s="170"/>
      <c r="G23" s="170"/>
    </row>
    <row r="24" spans="1:7" x14ac:dyDescent="0.35">
      <c r="A24" s="88" t="s">
        <v>145</v>
      </c>
      <c r="B24" s="285" t="s">
        <v>183</v>
      </c>
      <c r="C24" s="286"/>
      <c r="D24" s="287"/>
      <c r="E24" s="89" t="s">
        <v>10</v>
      </c>
    </row>
    <row r="25" spans="1:7" x14ac:dyDescent="0.35">
      <c r="A25" s="96" t="s">
        <v>0</v>
      </c>
      <c r="B25" s="302" t="s">
        <v>28</v>
      </c>
      <c r="C25" s="303"/>
      <c r="D25" s="98"/>
      <c r="E25" s="87">
        <f>($E$22*D25)</f>
        <v>0</v>
      </c>
    </row>
    <row r="26" spans="1:7" x14ac:dyDescent="0.35">
      <c r="A26" s="96" t="s">
        <v>2</v>
      </c>
      <c r="B26" s="302" t="s">
        <v>235</v>
      </c>
      <c r="C26" s="303"/>
      <c r="D26" s="98"/>
      <c r="E26" s="87">
        <f>($E$22*D26)</f>
        <v>0</v>
      </c>
    </row>
    <row r="27" spans="1:7" x14ac:dyDescent="0.35">
      <c r="A27" s="292" t="s">
        <v>26</v>
      </c>
      <c r="B27" s="293"/>
      <c r="C27" s="298"/>
      <c r="D27" s="129">
        <f>SUM(D25:D26)</f>
        <v>0</v>
      </c>
      <c r="E27" s="128">
        <f>SUM(E25:E26)</f>
        <v>0</v>
      </c>
    </row>
    <row r="28" spans="1:7" ht="26.25" customHeight="1" x14ac:dyDescent="0.35">
      <c r="A28" s="299" t="s">
        <v>184</v>
      </c>
      <c r="B28" s="300"/>
      <c r="C28" s="300"/>
      <c r="D28" s="300"/>
      <c r="E28" s="301"/>
    </row>
    <row r="29" spans="1:7" x14ac:dyDescent="0.35">
      <c r="A29" s="88" t="s">
        <v>146</v>
      </c>
      <c r="B29" s="285" t="s">
        <v>24</v>
      </c>
      <c r="C29" s="286"/>
      <c r="D29" s="287"/>
      <c r="E29" s="89" t="s">
        <v>10</v>
      </c>
    </row>
    <row r="30" spans="1:7" x14ac:dyDescent="0.35">
      <c r="A30" s="96" t="s">
        <v>0</v>
      </c>
      <c r="B30" s="304" t="s">
        <v>240</v>
      </c>
      <c r="C30" s="305"/>
      <c r="D30" s="98"/>
      <c r="E30" s="87">
        <f>(E22+E27)*D30</f>
        <v>0</v>
      </c>
    </row>
    <row r="31" spans="1:7" x14ac:dyDescent="0.35">
      <c r="A31" s="96" t="s">
        <v>2</v>
      </c>
      <c r="B31" s="304" t="s">
        <v>241</v>
      </c>
      <c r="C31" s="305"/>
      <c r="D31" s="98"/>
      <c r="E31" s="87">
        <f>(E22+E27)*D31</f>
        <v>0</v>
      </c>
    </row>
    <row r="32" spans="1:7" x14ac:dyDescent="0.35">
      <c r="A32" s="96" t="s">
        <v>3</v>
      </c>
      <c r="B32" s="304" t="s">
        <v>242</v>
      </c>
      <c r="C32" s="305"/>
      <c r="D32" s="98"/>
      <c r="E32" s="87">
        <f>(E22+E27)*D32</f>
        <v>0</v>
      </c>
    </row>
    <row r="33" spans="1:7" x14ac:dyDescent="0.35">
      <c r="A33" s="96" t="s">
        <v>5</v>
      </c>
      <c r="B33" s="304" t="s">
        <v>243</v>
      </c>
      <c r="C33" s="305"/>
      <c r="D33" s="98"/>
      <c r="E33" s="87">
        <f>(E22+E27)*D33</f>
        <v>0</v>
      </c>
    </row>
    <row r="34" spans="1:7" x14ac:dyDescent="0.35">
      <c r="A34" s="96" t="s">
        <v>18</v>
      </c>
      <c r="B34" s="304" t="s">
        <v>244</v>
      </c>
      <c r="C34" s="305"/>
      <c r="D34" s="98"/>
      <c r="E34" s="87">
        <f>(E22+E27)*D34</f>
        <v>0</v>
      </c>
    </row>
    <row r="35" spans="1:7" x14ac:dyDescent="0.35">
      <c r="A35" s="96" t="s">
        <v>19</v>
      </c>
      <c r="B35" s="304" t="s">
        <v>245</v>
      </c>
      <c r="C35" s="305"/>
      <c r="D35" s="98"/>
      <c r="E35" s="87">
        <f>(E22+E27)*D35</f>
        <v>0</v>
      </c>
    </row>
    <row r="36" spans="1:7" x14ac:dyDescent="0.35">
      <c r="A36" s="96" t="s">
        <v>20</v>
      </c>
      <c r="B36" s="304" t="s">
        <v>185</v>
      </c>
      <c r="C36" s="305"/>
      <c r="D36" s="98"/>
      <c r="E36" s="87">
        <f>(E22+E27)*D36</f>
        <v>0</v>
      </c>
    </row>
    <row r="37" spans="1:7" x14ac:dyDescent="0.35">
      <c r="A37" s="146" t="s">
        <v>25</v>
      </c>
      <c r="B37" s="306" t="s">
        <v>239</v>
      </c>
      <c r="C37" s="307"/>
      <c r="D37" s="147"/>
      <c r="E37" s="148">
        <f>(E22+E27)*D37</f>
        <v>0</v>
      </c>
      <c r="F37" s="170"/>
      <c r="G37" s="170"/>
    </row>
    <row r="38" spans="1:7" x14ac:dyDescent="0.35">
      <c r="A38" s="292" t="s">
        <v>26</v>
      </c>
      <c r="B38" s="293"/>
      <c r="C38" s="298"/>
      <c r="D38" s="129">
        <f>SUM(D30:D37)</f>
        <v>0</v>
      </c>
      <c r="E38" s="128">
        <f>SUM(E30:E37)</f>
        <v>0</v>
      </c>
    </row>
    <row r="39" spans="1:7" x14ac:dyDescent="0.35">
      <c r="A39" s="88" t="s">
        <v>147</v>
      </c>
      <c r="B39" s="285" t="s">
        <v>186</v>
      </c>
      <c r="C39" s="286"/>
      <c r="D39" s="287"/>
      <c r="E39" s="89" t="s">
        <v>10</v>
      </c>
    </row>
    <row r="40" spans="1:7" x14ac:dyDescent="0.35">
      <c r="A40" s="96" t="s">
        <v>0</v>
      </c>
      <c r="B40" s="302" t="s">
        <v>178</v>
      </c>
      <c r="C40" s="303"/>
      <c r="D40" s="162"/>
      <c r="E40" s="100">
        <f>(44*D40)-(E12*0.06)</f>
        <v>0</v>
      </c>
    </row>
    <row r="41" spans="1:7" x14ac:dyDescent="0.35">
      <c r="A41" s="96" t="s">
        <v>2</v>
      </c>
      <c r="B41" s="302" t="s">
        <v>219</v>
      </c>
      <c r="C41" s="303"/>
      <c r="D41" s="163"/>
      <c r="E41" s="92">
        <f>(D41)-(D41*0.99%)</f>
        <v>0</v>
      </c>
    </row>
    <row r="42" spans="1:7" x14ac:dyDescent="0.35">
      <c r="A42" s="96" t="s">
        <v>3</v>
      </c>
      <c r="B42" s="302" t="s">
        <v>187</v>
      </c>
      <c r="C42" s="303"/>
      <c r="D42" s="164"/>
      <c r="E42" s="100">
        <v>0</v>
      </c>
    </row>
    <row r="43" spans="1:7" x14ac:dyDescent="0.35">
      <c r="A43" s="96" t="s">
        <v>5</v>
      </c>
      <c r="B43" s="302" t="s">
        <v>188</v>
      </c>
      <c r="C43" s="303"/>
      <c r="D43" s="165"/>
      <c r="E43" s="93">
        <f>(((E12*50%)*0.0199)*2)/12</f>
        <v>0</v>
      </c>
    </row>
    <row r="44" spans="1:7" x14ac:dyDescent="0.35">
      <c r="A44" s="96" t="s">
        <v>18</v>
      </c>
      <c r="B44" s="302" t="s">
        <v>189</v>
      </c>
      <c r="C44" s="303"/>
      <c r="D44" s="163"/>
      <c r="E44" s="87">
        <f>(D44*0.5%)/12</f>
        <v>0</v>
      </c>
    </row>
    <row r="45" spans="1:7" x14ac:dyDescent="0.35">
      <c r="A45" s="292" t="s">
        <v>22</v>
      </c>
      <c r="B45" s="293"/>
      <c r="C45" s="293"/>
      <c r="D45" s="294"/>
      <c r="E45" s="128">
        <f>SUM(E40:E44)</f>
        <v>0</v>
      </c>
    </row>
    <row r="46" spans="1:7" x14ac:dyDescent="0.35">
      <c r="A46" s="295" t="s">
        <v>190</v>
      </c>
      <c r="B46" s="296"/>
      <c r="C46" s="296"/>
      <c r="D46" s="296"/>
      <c r="E46" s="297"/>
    </row>
    <row r="47" spans="1:7" x14ac:dyDescent="0.35">
      <c r="A47" s="88" t="s">
        <v>145</v>
      </c>
      <c r="B47" s="285" t="s">
        <v>191</v>
      </c>
      <c r="C47" s="286"/>
      <c r="D47" s="287"/>
      <c r="E47" s="89">
        <f>E27</f>
        <v>0</v>
      </c>
    </row>
    <row r="48" spans="1:7" x14ac:dyDescent="0.35">
      <c r="A48" s="88" t="s">
        <v>146</v>
      </c>
      <c r="B48" s="302" t="s">
        <v>192</v>
      </c>
      <c r="C48" s="315"/>
      <c r="D48" s="303"/>
      <c r="E48" s="87">
        <f>E38</f>
        <v>0</v>
      </c>
    </row>
    <row r="49" spans="1:11" x14ac:dyDescent="0.35">
      <c r="A49" s="88" t="s">
        <v>147</v>
      </c>
      <c r="B49" s="302" t="s">
        <v>193</v>
      </c>
      <c r="C49" s="315"/>
      <c r="D49" s="303"/>
      <c r="E49" s="87">
        <f>E45</f>
        <v>0</v>
      </c>
    </row>
    <row r="50" spans="1:11" x14ac:dyDescent="0.35">
      <c r="A50" s="292" t="s">
        <v>26</v>
      </c>
      <c r="B50" s="293"/>
      <c r="C50" s="298"/>
      <c r="D50" s="130" t="s">
        <v>123</v>
      </c>
      <c r="E50" s="128">
        <f>SUM(E47:E49)</f>
        <v>0</v>
      </c>
    </row>
    <row r="51" spans="1:11" x14ac:dyDescent="0.35">
      <c r="A51" s="295" t="s">
        <v>194</v>
      </c>
      <c r="B51" s="296"/>
      <c r="C51" s="296"/>
      <c r="D51" s="314"/>
      <c r="E51" s="87"/>
    </row>
    <row r="52" spans="1:11" x14ac:dyDescent="0.35">
      <c r="A52" s="88" t="s">
        <v>195</v>
      </c>
      <c r="B52" s="285" t="s">
        <v>29</v>
      </c>
      <c r="C52" s="286"/>
      <c r="D52" s="287"/>
      <c r="E52" s="89" t="s">
        <v>10</v>
      </c>
    </row>
    <row r="53" spans="1:11" x14ac:dyDescent="0.35">
      <c r="A53" s="96" t="s">
        <v>0</v>
      </c>
      <c r="B53" s="302" t="s">
        <v>196</v>
      </c>
      <c r="C53" s="303"/>
      <c r="D53" s="98"/>
      <c r="E53" s="87">
        <f t="shared" ref="E53:E57" si="0">ROUND(+D53*$E$22,2)</f>
        <v>0</v>
      </c>
    </row>
    <row r="54" spans="1:11" x14ac:dyDescent="0.35">
      <c r="A54" s="96" t="s">
        <v>2</v>
      </c>
      <c r="B54" s="302" t="s">
        <v>197</v>
      </c>
      <c r="C54" s="303"/>
      <c r="D54" s="98">
        <f>D35*D53</f>
        <v>0</v>
      </c>
      <c r="E54" s="87">
        <f t="shared" si="0"/>
        <v>0</v>
      </c>
      <c r="K54" t="s">
        <v>123</v>
      </c>
    </row>
    <row r="55" spans="1:11" x14ac:dyDescent="0.35">
      <c r="A55" s="96" t="s">
        <v>3</v>
      </c>
      <c r="B55" s="304" t="s">
        <v>30</v>
      </c>
      <c r="C55" s="305"/>
      <c r="D55" s="98"/>
      <c r="E55" s="87">
        <f t="shared" si="0"/>
        <v>0</v>
      </c>
    </row>
    <row r="56" spans="1:11" x14ac:dyDescent="0.35">
      <c r="A56" s="96" t="s">
        <v>5</v>
      </c>
      <c r="B56" s="302" t="s">
        <v>198</v>
      </c>
      <c r="C56" s="303"/>
      <c r="D56" s="98">
        <f>D38*D55</f>
        <v>0</v>
      </c>
      <c r="E56" s="87">
        <f t="shared" si="0"/>
        <v>0</v>
      </c>
    </row>
    <row r="57" spans="1:11" ht="35.25" customHeight="1" x14ac:dyDescent="0.35">
      <c r="A57" s="96" t="s">
        <v>18</v>
      </c>
      <c r="B57" s="302" t="s">
        <v>236</v>
      </c>
      <c r="C57" s="303"/>
      <c r="D57" s="98"/>
      <c r="E57" s="87">
        <f t="shared" si="0"/>
        <v>0</v>
      </c>
    </row>
    <row r="58" spans="1:11" x14ac:dyDescent="0.35">
      <c r="A58" s="292" t="s">
        <v>26</v>
      </c>
      <c r="B58" s="293"/>
      <c r="C58" s="293"/>
      <c r="D58" s="131">
        <f>SUM(D53:D57)</f>
        <v>0</v>
      </c>
      <c r="E58" s="128">
        <f>SUM(E53:E57)</f>
        <v>0</v>
      </c>
    </row>
    <row r="59" spans="1:11" x14ac:dyDescent="0.35">
      <c r="A59" s="295" t="s">
        <v>199</v>
      </c>
      <c r="B59" s="296"/>
      <c r="C59" s="296"/>
      <c r="D59" s="296"/>
      <c r="E59" s="297"/>
    </row>
    <row r="60" spans="1:11" x14ac:dyDescent="0.35">
      <c r="A60" s="88" t="s">
        <v>23</v>
      </c>
      <c r="B60" s="313" t="s">
        <v>200</v>
      </c>
      <c r="C60" s="296"/>
      <c r="D60" s="314"/>
      <c r="E60" s="89" t="s">
        <v>10</v>
      </c>
    </row>
    <row r="61" spans="1:11" ht="15.5" x14ac:dyDescent="0.35">
      <c r="A61" s="96" t="s">
        <v>0</v>
      </c>
      <c r="B61" s="302" t="s">
        <v>223</v>
      </c>
      <c r="C61" s="303"/>
      <c r="D61" s="98">
        <f>D26/12</f>
        <v>0</v>
      </c>
      <c r="E61" s="87">
        <f>(E22+E50+E58+E79)*D61</f>
        <v>0</v>
      </c>
      <c r="G61" s="68"/>
      <c r="K61" s="158"/>
    </row>
    <row r="62" spans="1:11" ht="15.5" x14ac:dyDescent="0.35">
      <c r="A62" s="96" t="s">
        <v>2</v>
      </c>
      <c r="B62" s="302" t="s">
        <v>201</v>
      </c>
      <c r="C62" s="303"/>
      <c r="D62" s="98"/>
      <c r="E62" s="87">
        <f>(E22+E50+E58+E79)*D62</f>
        <v>0</v>
      </c>
      <c r="G62" s="68"/>
      <c r="K62" s="158"/>
    </row>
    <row r="63" spans="1:11" ht="15.5" x14ac:dyDescent="0.35">
      <c r="A63" s="96" t="s">
        <v>3</v>
      </c>
      <c r="B63" s="302" t="s">
        <v>202</v>
      </c>
      <c r="C63" s="303"/>
      <c r="D63" s="98"/>
      <c r="E63" s="87">
        <f>(E22+E50+E58+E79)*D63</f>
        <v>0</v>
      </c>
      <c r="G63" s="68"/>
      <c r="K63" s="158"/>
    </row>
    <row r="64" spans="1:11" ht="15.5" x14ac:dyDescent="0.35">
      <c r="A64" s="96" t="s">
        <v>5</v>
      </c>
      <c r="B64" s="302" t="s">
        <v>203</v>
      </c>
      <c r="C64" s="303"/>
      <c r="D64" s="98"/>
      <c r="E64" s="87">
        <f>(E22+E50+E58+E79)*D64</f>
        <v>0</v>
      </c>
      <c r="G64" s="68"/>
      <c r="K64" s="158"/>
    </row>
    <row r="65" spans="1:11" ht="15.5" x14ac:dyDescent="0.35">
      <c r="A65" s="96" t="s">
        <v>18</v>
      </c>
      <c r="B65" s="302" t="s">
        <v>204</v>
      </c>
      <c r="C65" s="303"/>
      <c r="D65" s="98"/>
      <c r="E65" s="87">
        <f>(E22+E50+E58+E79)*D65</f>
        <v>0</v>
      </c>
      <c r="G65" s="68"/>
      <c r="K65" s="158"/>
    </row>
    <row r="66" spans="1:11" ht="15.5" x14ac:dyDescent="0.35">
      <c r="A66" s="96" t="s">
        <v>19</v>
      </c>
      <c r="B66" s="302" t="s">
        <v>230</v>
      </c>
      <c r="C66" s="303"/>
      <c r="D66" s="98"/>
      <c r="E66" s="87">
        <f>(E22+E50+E58+E79)*D66</f>
        <v>0</v>
      </c>
      <c r="G66" s="68"/>
      <c r="K66" s="159"/>
    </row>
    <row r="67" spans="1:11" ht="15.5" x14ac:dyDescent="0.35">
      <c r="A67" s="292" t="s">
        <v>205</v>
      </c>
      <c r="B67" s="293"/>
      <c r="C67" s="294"/>
      <c r="D67" s="131">
        <f>SUM(D61:D66)</f>
        <v>0</v>
      </c>
      <c r="E67" s="128">
        <f>SUM(E61:E66)</f>
        <v>0</v>
      </c>
      <c r="G67" s="68"/>
      <c r="K67" s="158"/>
    </row>
    <row r="68" spans="1:11" ht="15.5" x14ac:dyDescent="0.35">
      <c r="A68" s="295"/>
      <c r="B68" s="296"/>
      <c r="C68" s="296"/>
      <c r="D68" s="314"/>
      <c r="E68" s="87"/>
      <c r="G68" s="68"/>
    </row>
    <row r="69" spans="1:11" ht="15.5" x14ac:dyDescent="0.35">
      <c r="A69" s="88" t="s">
        <v>123</v>
      </c>
      <c r="B69" s="285" t="s">
        <v>206</v>
      </c>
      <c r="C69" s="286"/>
      <c r="D69" s="287"/>
      <c r="E69" s="89" t="s">
        <v>10</v>
      </c>
      <c r="G69" s="135"/>
    </row>
    <row r="70" spans="1:11" x14ac:dyDescent="0.35">
      <c r="A70" s="96" t="s">
        <v>0</v>
      </c>
      <c r="B70" s="302" t="s">
        <v>207</v>
      </c>
      <c r="C70" s="303"/>
      <c r="D70" s="98">
        <v>0</v>
      </c>
      <c r="E70" s="87">
        <f>ROUND(+$E$23*D70,2)</f>
        <v>0</v>
      </c>
    </row>
    <row r="71" spans="1:11" x14ac:dyDescent="0.35">
      <c r="A71" s="292" t="s">
        <v>26</v>
      </c>
      <c r="B71" s="293"/>
      <c r="C71" s="293"/>
      <c r="D71" s="129">
        <f>D70</f>
        <v>0</v>
      </c>
      <c r="E71" s="128">
        <f>E70</f>
        <v>0</v>
      </c>
    </row>
    <row r="72" spans="1:11" x14ac:dyDescent="0.35">
      <c r="A72" s="295" t="s">
        <v>208</v>
      </c>
      <c r="B72" s="296"/>
      <c r="C72" s="296"/>
      <c r="D72" s="296"/>
      <c r="E72" s="297"/>
    </row>
    <row r="73" spans="1:11" x14ac:dyDescent="0.35">
      <c r="A73" s="88">
        <v>4</v>
      </c>
      <c r="B73" s="285" t="s">
        <v>31</v>
      </c>
      <c r="C73" s="286"/>
      <c r="D73" s="287"/>
      <c r="E73" s="89" t="s">
        <v>10</v>
      </c>
    </row>
    <row r="74" spans="1:11" x14ac:dyDescent="0.35">
      <c r="A74" s="96" t="s">
        <v>23</v>
      </c>
      <c r="B74" s="302" t="s">
        <v>200</v>
      </c>
      <c r="C74" s="303"/>
      <c r="D74" s="98">
        <f>D67</f>
        <v>0</v>
      </c>
      <c r="E74" s="87">
        <f>E67</f>
        <v>0</v>
      </c>
    </row>
    <row r="75" spans="1:11" x14ac:dyDescent="0.35">
      <c r="A75" s="96" t="s">
        <v>27</v>
      </c>
      <c r="B75" s="302" t="s">
        <v>206</v>
      </c>
      <c r="C75" s="303"/>
      <c r="D75" s="98">
        <f>D71</f>
        <v>0</v>
      </c>
      <c r="E75" s="87">
        <f>E71</f>
        <v>0</v>
      </c>
    </row>
    <row r="76" spans="1:11" x14ac:dyDescent="0.35">
      <c r="A76" s="292" t="s">
        <v>209</v>
      </c>
      <c r="B76" s="293"/>
      <c r="C76" s="294"/>
      <c r="D76" s="131">
        <f>SUM(D71:D75)</f>
        <v>0</v>
      </c>
      <c r="E76" s="128">
        <f>SUM(E74+E75)</f>
        <v>0</v>
      </c>
    </row>
    <row r="77" spans="1:11" x14ac:dyDescent="0.35">
      <c r="A77" s="295" t="s">
        <v>210</v>
      </c>
      <c r="B77" s="296"/>
      <c r="C77" s="296"/>
      <c r="D77" s="314"/>
      <c r="E77" s="87"/>
    </row>
    <row r="78" spans="1:11" x14ac:dyDescent="0.35">
      <c r="A78" s="88">
        <v>5</v>
      </c>
      <c r="B78" s="285" t="s">
        <v>211</v>
      </c>
      <c r="C78" s="286"/>
      <c r="D78" s="287"/>
      <c r="E78" s="89" t="s">
        <v>10</v>
      </c>
    </row>
    <row r="79" spans="1:11" x14ac:dyDescent="0.35">
      <c r="A79" s="96" t="s">
        <v>0</v>
      </c>
      <c r="B79" s="302" t="s">
        <v>220</v>
      </c>
      <c r="C79" s="315"/>
      <c r="D79" s="303"/>
      <c r="E79" s="87"/>
    </row>
    <row r="80" spans="1:11" x14ac:dyDescent="0.35">
      <c r="A80" s="96" t="s">
        <v>2</v>
      </c>
      <c r="B80" s="302" t="s">
        <v>212</v>
      </c>
      <c r="C80" s="315"/>
      <c r="D80" s="303"/>
      <c r="E80" s="87"/>
    </row>
    <row r="81" spans="1:5" x14ac:dyDescent="0.35">
      <c r="A81" s="96" t="s">
        <v>3</v>
      </c>
      <c r="B81" s="302" t="s">
        <v>165</v>
      </c>
      <c r="C81" s="315"/>
      <c r="D81" s="303"/>
      <c r="E81" s="87"/>
    </row>
    <row r="82" spans="1:5" x14ac:dyDescent="0.35">
      <c r="A82" s="96" t="s">
        <v>5</v>
      </c>
      <c r="B82" s="302" t="s">
        <v>246</v>
      </c>
      <c r="C82" s="315"/>
      <c r="D82" s="303"/>
      <c r="E82" s="87">
        <f>Materiais!H90</f>
        <v>0</v>
      </c>
    </row>
    <row r="83" spans="1:5" x14ac:dyDescent="0.35">
      <c r="A83" s="292" t="s">
        <v>213</v>
      </c>
      <c r="B83" s="293"/>
      <c r="C83" s="294"/>
      <c r="D83" s="131" t="s">
        <v>123</v>
      </c>
      <c r="E83" s="128">
        <f>SUM(E79:E81)</f>
        <v>0</v>
      </c>
    </row>
    <row r="84" spans="1:5" x14ac:dyDescent="0.35">
      <c r="A84" s="279" t="s">
        <v>32</v>
      </c>
      <c r="B84" s="281"/>
      <c r="C84" s="324" t="s">
        <v>26</v>
      </c>
      <c r="D84" s="281"/>
      <c r="E84" s="87">
        <f>SUM(E22+E50+E58+E76+E83)</f>
        <v>0</v>
      </c>
    </row>
    <row r="85" spans="1:5" ht="27" customHeight="1" x14ac:dyDescent="0.35">
      <c r="A85" s="321" t="s">
        <v>237</v>
      </c>
      <c r="B85" s="322"/>
      <c r="C85" s="322"/>
      <c r="D85" s="132"/>
      <c r="E85" s="128">
        <f>E84</f>
        <v>0</v>
      </c>
    </row>
    <row r="86" spans="1:5" x14ac:dyDescent="0.35">
      <c r="A86" s="295" t="s">
        <v>214</v>
      </c>
      <c r="B86" s="296"/>
      <c r="C86" s="296"/>
      <c r="D86" s="296"/>
      <c r="E86" s="297"/>
    </row>
    <row r="87" spans="1:5" x14ac:dyDescent="0.35">
      <c r="A87" s="88">
        <v>6</v>
      </c>
      <c r="B87" s="285" t="s">
        <v>33</v>
      </c>
      <c r="C87" s="286"/>
      <c r="D87" s="287"/>
      <c r="E87" s="89" t="s">
        <v>10</v>
      </c>
    </row>
    <row r="88" spans="1:5" x14ac:dyDescent="0.35">
      <c r="A88" s="88" t="s">
        <v>0</v>
      </c>
      <c r="B88" s="97" t="s">
        <v>34</v>
      </c>
      <c r="C88" s="325"/>
      <c r="D88" s="326"/>
      <c r="E88" s="87">
        <f>+E85*C88</f>
        <v>0</v>
      </c>
    </row>
    <row r="89" spans="1:5" x14ac:dyDescent="0.35">
      <c r="A89" s="88" t="s">
        <v>2</v>
      </c>
      <c r="B89" s="97" t="s">
        <v>35</v>
      </c>
      <c r="C89" s="325"/>
      <c r="D89" s="326"/>
      <c r="E89" s="87">
        <f>C89*(+E85+E88)</f>
        <v>0</v>
      </c>
    </row>
    <row r="90" spans="1:5" ht="29.25" customHeight="1" x14ac:dyDescent="0.35">
      <c r="A90" s="327" t="s">
        <v>3</v>
      </c>
      <c r="B90" s="308" t="s">
        <v>247</v>
      </c>
      <c r="C90" s="309"/>
      <c r="D90" s="102"/>
      <c r="E90" s="87">
        <f>+E85+E88+E89</f>
        <v>0</v>
      </c>
    </row>
    <row r="91" spans="1:5" x14ac:dyDescent="0.35">
      <c r="A91" s="327"/>
      <c r="B91" s="103" t="s">
        <v>36</v>
      </c>
      <c r="C91" s="101"/>
      <c r="D91" s="101"/>
      <c r="E91" s="104">
        <v>0</v>
      </c>
    </row>
    <row r="92" spans="1:5" x14ac:dyDescent="0.35">
      <c r="A92" s="327"/>
      <c r="B92" s="105" t="s">
        <v>37</v>
      </c>
      <c r="C92" s="106"/>
      <c r="D92" s="107"/>
      <c r="E92" s="87"/>
    </row>
    <row r="93" spans="1:5" x14ac:dyDescent="0.35">
      <c r="A93" s="327"/>
      <c r="B93" s="108" t="s">
        <v>221</v>
      </c>
      <c r="C93" s="109"/>
      <c r="D93" s="98"/>
      <c r="E93" s="87">
        <f>+E91*D93</f>
        <v>0</v>
      </c>
    </row>
    <row r="94" spans="1:5" x14ac:dyDescent="0.35">
      <c r="A94" s="327"/>
      <c r="B94" s="108" t="s">
        <v>222</v>
      </c>
      <c r="C94" s="109"/>
      <c r="D94" s="98"/>
      <c r="E94" s="87">
        <f>+E91*D94</f>
        <v>0</v>
      </c>
    </row>
    <row r="95" spans="1:5" x14ac:dyDescent="0.35">
      <c r="A95" s="327"/>
      <c r="B95" s="110" t="s">
        <v>38</v>
      </c>
      <c r="C95" s="111"/>
      <c r="D95" s="99"/>
      <c r="E95" s="87"/>
    </row>
    <row r="96" spans="1:5" x14ac:dyDescent="0.35">
      <c r="A96" s="327"/>
      <c r="B96" s="110" t="s">
        <v>39</v>
      </c>
      <c r="C96" s="111"/>
      <c r="D96" s="112"/>
      <c r="E96" s="87"/>
    </row>
    <row r="97" spans="1:5" ht="15" thickBot="1" x14ac:dyDescent="0.4">
      <c r="A97" s="328"/>
      <c r="B97" s="113" t="s">
        <v>166</v>
      </c>
      <c r="C97" s="114"/>
      <c r="D97" s="115"/>
      <c r="E97" s="116">
        <f>+E91*D97</f>
        <v>0</v>
      </c>
    </row>
    <row r="98" spans="1:5" ht="15" thickBot="1" x14ac:dyDescent="0.4">
      <c r="A98" s="117"/>
      <c r="B98" s="118" t="s">
        <v>40</v>
      </c>
      <c r="C98" s="118"/>
      <c r="D98" s="119"/>
      <c r="E98" s="120">
        <f>SUM(E93:E97)</f>
        <v>0</v>
      </c>
    </row>
    <row r="99" spans="1:5" x14ac:dyDescent="0.35">
      <c r="A99" s="310" t="s">
        <v>41</v>
      </c>
      <c r="B99" s="311"/>
      <c r="C99" s="311"/>
      <c r="D99" s="312"/>
      <c r="E99" s="133">
        <f>+E88+E89+E98</f>
        <v>0</v>
      </c>
    </row>
    <row r="100" spans="1:5" x14ac:dyDescent="0.35">
      <c r="A100" s="279" t="s">
        <v>42</v>
      </c>
      <c r="B100" s="280"/>
      <c r="C100" s="280"/>
      <c r="D100" s="281"/>
      <c r="E100" s="81" t="s">
        <v>10</v>
      </c>
    </row>
    <row r="101" spans="1:5" x14ac:dyDescent="0.35">
      <c r="A101" s="88" t="s">
        <v>0</v>
      </c>
      <c r="B101" s="285" t="s">
        <v>43</v>
      </c>
      <c r="C101" s="316"/>
      <c r="D101" s="317"/>
      <c r="E101" s="87">
        <f>+E22</f>
        <v>0</v>
      </c>
    </row>
    <row r="102" spans="1:5" x14ac:dyDescent="0.35">
      <c r="A102" s="88" t="s">
        <v>2</v>
      </c>
      <c r="B102" s="285" t="s">
        <v>215</v>
      </c>
      <c r="C102" s="316"/>
      <c r="D102" s="317"/>
      <c r="E102" s="87">
        <f>E50</f>
        <v>0</v>
      </c>
    </row>
    <row r="103" spans="1:5" x14ac:dyDescent="0.35">
      <c r="A103" s="88" t="s">
        <v>3</v>
      </c>
      <c r="B103" s="285" t="s">
        <v>216</v>
      </c>
      <c r="C103" s="316"/>
      <c r="D103" s="317"/>
      <c r="E103" s="87">
        <f>E58</f>
        <v>0</v>
      </c>
    </row>
    <row r="104" spans="1:5" x14ac:dyDescent="0.35">
      <c r="A104" s="88" t="s">
        <v>5</v>
      </c>
      <c r="B104" s="285" t="s">
        <v>217</v>
      </c>
      <c r="C104" s="316"/>
      <c r="D104" s="317"/>
      <c r="E104" s="87">
        <f>E76</f>
        <v>0</v>
      </c>
    </row>
    <row r="105" spans="1:5" x14ac:dyDescent="0.35">
      <c r="A105" s="88" t="s">
        <v>18</v>
      </c>
      <c r="B105" s="285" t="s">
        <v>218</v>
      </c>
      <c r="C105" s="316"/>
      <c r="D105" s="317"/>
      <c r="E105" s="87">
        <f>E83</f>
        <v>0</v>
      </c>
    </row>
    <row r="106" spans="1:5" ht="15" customHeight="1" x14ac:dyDescent="0.35">
      <c r="A106" s="321" t="s">
        <v>238</v>
      </c>
      <c r="B106" s="322"/>
      <c r="C106" s="322"/>
      <c r="D106" s="323"/>
      <c r="E106" s="128">
        <f>SUM(E101:E105)</f>
        <v>0</v>
      </c>
    </row>
    <row r="107" spans="1:5" x14ac:dyDescent="0.35">
      <c r="A107" s="88" t="s">
        <v>19</v>
      </c>
      <c r="B107" s="285" t="s">
        <v>232</v>
      </c>
      <c r="C107" s="316"/>
      <c r="D107" s="317"/>
      <c r="E107" s="87">
        <f>+E99</f>
        <v>0</v>
      </c>
    </row>
    <row r="108" spans="1:5" ht="15" thickBot="1" x14ac:dyDescent="0.4">
      <c r="A108" s="318" t="s">
        <v>44</v>
      </c>
      <c r="B108" s="319"/>
      <c r="C108" s="319"/>
      <c r="D108" s="320"/>
      <c r="E108" s="134">
        <f>+E106+E107</f>
        <v>0</v>
      </c>
    </row>
    <row r="109" spans="1:5" x14ac:dyDescent="0.35">
      <c r="A109" s="121"/>
      <c r="B109" s="122"/>
      <c r="C109" s="122"/>
      <c r="D109" s="122"/>
      <c r="E109" s="123"/>
    </row>
    <row r="110" spans="1:5" ht="15.5" x14ac:dyDescent="0.35">
      <c r="A110" s="124"/>
      <c r="B110" s="125"/>
      <c r="C110" s="125"/>
      <c r="D110" s="126"/>
      <c r="E110" s="127"/>
    </row>
  </sheetData>
  <mergeCells count="99">
    <mergeCell ref="B52:D52"/>
    <mergeCell ref="A51:D51"/>
    <mergeCell ref="A100:D100"/>
    <mergeCell ref="A83:C83"/>
    <mergeCell ref="A84:B84"/>
    <mergeCell ref="C84:D84"/>
    <mergeCell ref="A85:C85"/>
    <mergeCell ref="B87:D87"/>
    <mergeCell ref="C88:D88"/>
    <mergeCell ref="C89:D89"/>
    <mergeCell ref="A90:A97"/>
    <mergeCell ref="A86:E86"/>
    <mergeCell ref="B80:D80"/>
    <mergeCell ref="B81:D81"/>
    <mergeCell ref="B82:D82"/>
    <mergeCell ref="B70:C70"/>
    <mergeCell ref="B107:D107"/>
    <mergeCell ref="A108:D108"/>
    <mergeCell ref="B101:D101"/>
    <mergeCell ref="B102:D102"/>
    <mergeCell ref="B103:D103"/>
    <mergeCell ref="B104:D104"/>
    <mergeCell ref="B105:D105"/>
    <mergeCell ref="A106:D106"/>
    <mergeCell ref="B48:D48"/>
    <mergeCell ref="B49:D49"/>
    <mergeCell ref="A50:C50"/>
    <mergeCell ref="B30:C30"/>
    <mergeCell ref="B31:C31"/>
    <mergeCell ref="B32:C32"/>
    <mergeCell ref="B53:C53"/>
    <mergeCell ref="B54:C54"/>
    <mergeCell ref="B55:C55"/>
    <mergeCell ref="B56:C56"/>
    <mergeCell ref="B57:C57"/>
    <mergeCell ref="B74:C74"/>
    <mergeCell ref="B75:C75"/>
    <mergeCell ref="A72:E72"/>
    <mergeCell ref="A59:E59"/>
    <mergeCell ref="B79:D79"/>
    <mergeCell ref="B65:C65"/>
    <mergeCell ref="B66:C66"/>
    <mergeCell ref="B90:C90"/>
    <mergeCell ref="A99:D99"/>
    <mergeCell ref="B78:D78"/>
    <mergeCell ref="A58:C58"/>
    <mergeCell ref="B60:D60"/>
    <mergeCell ref="A67:C67"/>
    <mergeCell ref="A68:D68"/>
    <mergeCell ref="B69:D69"/>
    <mergeCell ref="A71:C71"/>
    <mergeCell ref="B73:D73"/>
    <mergeCell ref="A76:C76"/>
    <mergeCell ref="A77:D77"/>
    <mergeCell ref="B61:C61"/>
    <mergeCell ref="B62:C62"/>
    <mergeCell ref="B63:C63"/>
    <mergeCell ref="B64:C64"/>
    <mergeCell ref="B29:D29"/>
    <mergeCell ref="A38:C38"/>
    <mergeCell ref="B39:D39"/>
    <mergeCell ref="A45:D45"/>
    <mergeCell ref="B47:D47"/>
    <mergeCell ref="A46:E46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A22:D22"/>
    <mergeCell ref="A15:E15"/>
    <mergeCell ref="B24:D24"/>
    <mergeCell ref="A27:C27"/>
    <mergeCell ref="A28:E28"/>
    <mergeCell ref="A23:E23"/>
    <mergeCell ref="B25:C25"/>
    <mergeCell ref="B26:C26"/>
    <mergeCell ref="C14:E14"/>
    <mergeCell ref="B16:D16"/>
    <mergeCell ref="C17:D17"/>
    <mergeCell ref="C20:D20"/>
    <mergeCell ref="C21:D21"/>
    <mergeCell ref="C13:E13"/>
    <mergeCell ref="A1:E1"/>
    <mergeCell ref="A2:E2"/>
    <mergeCell ref="C3:E3"/>
    <mergeCell ref="C4:E4"/>
    <mergeCell ref="C5:E5"/>
    <mergeCell ref="C6:E6"/>
    <mergeCell ref="A7:E7"/>
    <mergeCell ref="A8:E8"/>
    <mergeCell ref="A9:E9"/>
    <mergeCell ref="A10:D10"/>
    <mergeCell ref="C11:E11"/>
  </mergeCells>
  <hyperlinks>
    <hyperlink ref="B37" r:id="rId1" display="08 - Sebrae 0,3% ou 0,6% - IN nº 03, MPS/SRP/2005, Anexo II e III ver código da Tabela"/>
  </hyperlinks>
  <pageMargins left="0.51181102362204722" right="0.51181102362204722" top="0.59055118110236227" bottom="0.59055118110236227" header="0.31496062992125984" footer="0.31496062992125984"/>
  <pageSetup paperSize="9" scale="78" orientation="portrait" r:id="rId2"/>
  <rowBreaks count="1" manualBreakCount="1">
    <brk id="5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view="pageBreakPreview" zoomScaleNormal="100" zoomScaleSheetLayoutView="100" zoomScalePageLayoutView="80" workbookViewId="0">
      <selection activeCell="D8" sqref="D8"/>
    </sheetView>
  </sheetViews>
  <sheetFormatPr defaultColWidth="9.1796875" defaultRowHeight="15.5" x14ac:dyDescent="0.35"/>
  <cols>
    <col min="1" max="1" width="8.26953125" style="34" customWidth="1"/>
    <col min="2" max="2" width="32.1796875" style="35" customWidth="1"/>
    <col min="3" max="3" width="17.1796875" style="35" customWidth="1"/>
    <col min="4" max="4" width="22.1796875" style="34" customWidth="1"/>
    <col min="5" max="5" width="18.453125" style="36" customWidth="1"/>
    <col min="6" max="6" width="16.453125" style="36" customWidth="1"/>
    <col min="7" max="8" width="9.1796875" style="33"/>
    <col min="9" max="9" width="13.26953125" style="33" bestFit="1" customWidth="1"/>
    <col min="10" max="16384" width="9.1796875" style="33"/>
  </cols>
  <sheetData>
    <row r="1" spans="1:6" ht="21.5" thickBot="1" x14ac:dyDescent="0.4">
      <c r="A1" s="331" t="s">
        <v>150</v>
      </c>
      <c r="B1" s="332"/>
      <c r="C1" s="332"/>
      <c r="D1" s="332"/>
      <c r="E1" s="332"/>
      <c r="F1" s="332"/>
    </row>
    <row r="2" spans="1:6" ht="15" customHeight="1" x14ac:dyDescent="0.35"/>
    <row r="3" spans="1:6" ht="44.25" customHeight="1" x14ac:dyDescent="0.35">
      <c r="A3" s="138" t="s">
        <v>158</v>
      </c>
      <c r="B3" s="138" t="s">
        <v>151</v>
      </c>
      <c r="C3" s="138" t="s">
        <v>152</v>
      </c>
      <c r="D3" s="138" t="s">
        <v>153</v>
      </c>
      <c r="E3" s="178" t="s">
        <v>176</v>
      </c>
      <c r="F3" s="140" t="s">
        <v>155</v>
      </c>
    </row>
    <row r="4" spans="1:6" x14ac:dyDescent="0.35">
      <c r="A4" s="138">
        <v>1</v>
      </c>
      <c r="B4" s="172" t="s">
        <v>174</v>
      </c>
      <c r="C4" s="139">
        <v>4</v>
      </c>
      <c r="D4" s="175"/>
      <c r="E4" s="176">
        <f>+D4*C4</f>
        <v>0</v>
      </c>
      <c r="F4" s="173">
        <f>+E4/12</f>
        <v>0</v>
      </c>
    </row>
    <row r="5" spans="1:6" x14ac:dyDescent="0.35">
      <c r="A5" s="174">
        <v>2</v>
      </c>
      <c r="B5" s="171" t="s">
        <v>175</v>
      </c>
      <c r="C5" s="139">
        <v>4</v>
      </c>
      <c r="D5" s="175"/>
      <c r="E5" s="176">
        <f>D5*C5</f>
        <v>0</v>
      </c>
      <c r="F5" s="173">
        <f>E5/12</f>
        <v>0</v>
      </c>
    </row>
    <row r="6" spans="1:6" x14ac:dyDescent="0.35">
      <c r="A6" s="138">
        <v>3</v>
      </c>
      <c r="B6" s="171" t="s">
        <v>253</v>
      </c>
      <c r="C6" s="144">
        <v>4</v>
      </c>
      <c r="D6" s="175"/>
      <c r="E6" s="176">
        <f>D6*C6</f>
        <v>0</v>
      </c>
      <c r="F6" s="173">
        <f>E6/12</f>
        <v>0</v>
      </c>
    </row>
    <row r="7" spans="1:6" x14ac:dyDescent="0.35">
      <c r="A7" s="174">
        <v>4</v>
      </c>
      <c r="B7" s="171" t="s">
        <v>173</v>
      </c>
      <c r="C7" s="149">
        <v>2</v>
      </c>
      <c r="D7" s="175"/>
      <c r="E7" s="177">
        <f>D7*C7</f>
        <v>0</v>
      </c>
      <c r="F7" s="173">
        <f>E7/12</f>
        <v>0</v>
      </c>
    </row>
    <row r="8" spans="1:6" x14ac:dyDescent="0.35">
      <c r="A8" s="138">
        <v>5</v>
      </c>
      <c r="B8" s="172" t="s">
        <v>252</v>
      </c>
      <c r="C8" s="139">
        <v>1</v>
      </c>
      <c r="D8" s="175"/>
      <c r="E8" s="176">
        <f t="shared" ref="E8" si="0">+D8*C8</f>
        <v>0</v>
      </c>
      <c r="F8" s="173">
        <f>+E8/12</f>
        <v>0</v>
      </c>
    </row>
    <row r="9" spans="1:6" x14ac:dyDescent="0.35">
      <c r="A9" s="329" t="s">
        <v>26</v>
      </c>
      <c r="B9" s="330"/>
      <c r="C9" s="330"/>
      <c r="D9" s="330"/>
      <c r="E9" s="330"/>
      <c r="F9" s="76">
        <f>SUM(F4:F8)</f>
        <v>0</v>
      </c>
    </row>
    <row r="10" spans="1:6" ht="6.75" customHeight="1" x14ac:dyDescent="0.35"/>
  </sheetData>
  <mergeCells count="2">
    <mergeCell ref="A9:E9"/>
    <mergeCell ref="A1:F1"/>
  </mergeCells>
  <printOptions horizontalCentered="1"/>
  <pageMargins left="0.31496062992125984" right="0.31496062992125984" top="1.3779527559055118" bottom="0.19685039370078741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view="pageBreakPreview" topLeftCell="A55" zoomScale="80" zoomScaleNormal="100" zoomScaleSheetLayoutView="80" zoomScalePageLayoutView="80" workbookViewId="0">
      <selection activeCell="E84" sqref="E84"/>
    </sheetView>
  </sheetViews>
  <sheetFormatPr defaultColWidth="9.1796875" defaultRowHeight="15.5" x14ac:dyDescent="0.35"/>
  <cols>
    <col min="1" max="1" width="53.26953125" style="34" customWidth="1"/>
    <col min="2" max="2" width="70.54296875" style="35" customWidth="1"/>
    <col min="3" max="3" width="17.453125" style="34" customWidth="1"/>
    <col min="4" max="4" width="11.26953125" style="36" customWidth="1"/>
    <col min="5" max="5" width="12.7265625" style="36" customWidth="1"/>
    <col min="6" max="6" width="16" style="36" customWidth="1"/>
    <col min="7" max="7" width="10.54296875" style="36" customWidth="1"/>
    <col min="8" max="8" width="16.81640625" style="37" bestFit="1" customWidth="1"/>
    <col min="9" max="10" width="9.1796875" style="33"/>
    <col min="11" max="11" width="13.26953125" style="33" bestFit="1" customWidth="1"/>
    <col min="12" max="16384" width="9.1796875" style="33"/>
  </cols>
  <sheetData>
    <row r="1" spans="1:8" ht="6.75" customHeight="1" x14ac:dyDescent="0.35"/>
    <row r="2" spans="1:8" ht="15.75" customHeight="1" x14ac:dyDescent="0.35">
      <c r="A2" s="208" t="s">
        <v>156</v>
      </c>
      <c r="B2" s="208"/>
      <c r="C2" s="208"/>
      <c r="D2" s="208"/>
      <c r="E2" s="208"/>
      <c r="F2" s="208"/>
      <c r="G2" s="208"/>
      <c r="H2" s="208"/>
    </row>
    <row r="3" spans="1:8" ht="15.75" customHeight="1" x14ac:dyDescent="0.35">
      <c r="A3" s="209" t="s">
        <v>177</v>
      </c>
      <c r="B3" s="210"/>
      <c r="C3" s="210"/>
      <c r="D3" s="210"/>
      <c r="E3" s="210"/>
      <c r="F3" s="210"/>
      <c r="G3" s="210"/>
      <c r="H3" s="211"/>
    </row>
    <row r="4" spans="1:8" ht="15.75" customHeight="1" x14ac:dyDescent="0.35">
      <c r="A4" s="168" t="s">
        <v>157</v>
      </c>
      <c r="B4" s="168"/>
      <c r="C4" s="168"/>
      <c r="D4" s="168"/>
      <c r="E4" s="168"/>
      <c r="F4" s="168"/>
      <c r="G4" s="168"/>
      <c r="H4" s="168"/>
    </row>
    <row r="5" spans="1:8" x14ac:dyDescent="0.35">
      <c r="A5" s="137" t="s">
        <v>158</v>
      </c>
      <c r="B5" s="205" t="s">
        <v>159</v>
      </c>
      <c r="C5" s="137" t="s">
        <v>169</v>
      </c>
      <c r="D5" s="140" t="s">
        <v>160</v>
      </c>
      <c r="E5" s="140" t="s">
        <v>153</v>
      </c>
      <c r="F5" s="140" t="s">
        <v>154</v>
      </c>
      <c r="G5" s="140" t="s">
        <v>161</v>
      </c>
      <c r="H5" s="140" t="s">
        <v>162</v>
      </c>
    </row>
    <row r="6" spans="1:8" ht="34.5" customHeight="1" x14ac:dyDescent="0.35">
      <c r="A6" s="69">
        <v>1</v>
      </c>
      <c r="B6" s="168" t="s">
        <v>254</v>
      </c>
      <c r="C6" s="69" t="s">
        <v>169</v>
      </c>
      <c r="D6" s="150">
        <v>50</v>
      </c>
      <c r="E6" s="78"/>
      <c r="F6" s="78">
        <f t="shared" ref="F6:F18" si="0">E6*D6</f>
        <v>0</v>
      </c>
      <c r="G6" s="70">
        <v>1</v>
      </c>
      <c r="H6" s="74">
        <f>F6/12</f>
        <v>0</v>
      </c>
    </row>
    <row r="7" spans="1:8" ht="15.75" customHeight="1" x14ac:dyDescent="0.35">
      <c r="A7" s="69">
        <v>2</v>
      </c>
      <c r="B7" s="207" t="s">
        <v>255</v>
      </c>
      <c r="C7" s="69" t="s">
        <v>169</v>
      </c>
      <c r="D7" s="150">
        <v>6</v>
      </c>
      <c r="E7" s="78"/>
      <c r="F7" s="78">
        <f t="shared" si="0"/>
        <v>0</v>
      </c>
      <c r="G7" s="70">
        <v>1</v>
      </c>
      <c r="H7" s="74">
        <f t="shared" ref="H7:H20" si="1">F7/12</f>
        <v>0</v>
      </c>
    </row>
    <row r="8" spans="1:8" x14ac:dyDescent="0.35">
      <c r="A8" s="69">
        <v>3</v>
      </c>
      <c r="B8" s="207" t="s">
        <v>256</v>
      </c>
      <c r="C8" s="69" t="s">
        <v>169</v>
      </c>
      <c r="D8" s="150">
        <v>10</v>
      </c>
      <c r="E8" s="78"/>
      <c r="F8" s="78">
        <f t="shared" si="0"/>
        <v>0</v>
      </c>
      <c r="G8" s="70">
        <v>1</v>
      </c>
      <c r="H8" s="74">
        <f t="shared" si="1"/>
        <v>0</v>
      </c>
    </row>
    <row r="9" spans="1:8" ht="15.75" customHeight="1" x14ac:dyDescent="0.35">
      <c r="A9" s="69">
        <v>4</v>
      </c>
      <c r="B9" s="207" t="s">
        <v>257</v>
      </c>
      <c r="C9" s="69" t="s">
        <v>169</v>
      </c>
      <c r="D9" s="150">
        <v>15</v>
      </c>
      <c r="E9" s="78"/>
      <c r="F9" s="78">
        <f t="shared" si="0"/>
        <v>0</v>
      </c>
      <c r="G9" s="70">
        <v>1</v>
      </c>
      <c r="H9" s="74">
        <f t="shared" si="1"/>
        <v>0</v>
      </c>
    </row>
    <row r="10" spans="1:8" x14ac:dyDescent="0.35">
      <c r="A10" s="69">
        <v>5</v>
      </c>
      <c r="B10" s="168" t="s">
        <v>390</v>
      </c>
      <c r="C10" s="69" t="s">
        <v>169</v>
      </c>
      <c r="D10" s="150">
        <v>4</v>
      </c>
      <c r="E10" s="78"/>
      <c r="F10" s="78">
        <f t="shared" si="0"/>
        <v>0</v>
      </c>
      <c r="G10" s="70">
        <v>1</v>
      </c>
      <c r="H10" s="74">
        <f t="shared" si="1"/>
        <v>0</v>
      </c>
    </row>
    <row r="11" spans="1:8" x14ac:dyDescent="0.35">
      <c r="A11" s="69">
        <v>6</v>
      </c>
      <c r="B11" s="207" t="s">
        <v>258</v>
      </c>
      <c r="C11" s="69" t="s">
        <v>169</v>
      </c>
      <c r="D11" s="150">
        <v>30</v>
      </c>
      <c r="E11" s="78"/>
      <c r="F11" s="78">
        <f t="shared" si="0"/>
        <v>0</v>
      </c>
      <c r="G11" s="70">
        <v>1</v>
      </c>
      <c r="H11" s="74">
        <f t="shared" si="1"/>
        <v>0</v>
      </c>
    </row>
    <row r="12" spans="1:8" x14ac:dyDescent="0.35">
      <c r="A12" s="69">
        <v>7</v>
      </c>
      <c r="B12" s="207" t="s">
        <v>259</v>
      </c>
      <c r="C12" s="69" t="s">
        <v>169</v>
      </c>
      <c r="D12" s="150">
        <v>18</v>
      </c>
      <c r="E12" s="78"/>
      <c r="F12" s="78">
        <f t="shared" si="0"/>
        <v>0</v>
      </c>
      <c r="G12" s="70">
        <v>1</v>
      </c>
      <c r="H12" s="74">
        <f t="shared" si="1"/>
        <v>0</v>
      </c>
    </row>
    <row r="13" spans="1:8" x14ac:dyDescent="0.35">
      <c r="A13" s="69">
        <v>8</v>
      </c>
      <c r="B13" s="207" t="s">
        <v>260</v>
      </c>
      <c r="C13" s="69" t="s">
        <v>169</v>
      </c>
      <c r="D13" s="150">
        <v>22</v>
      </c>
      <c r="E13" s="78"/>
      <c r="F13" s="78">
        <f t="shared" si="0"/>
        <v>0</v>
      </c>
      <c r="G13" s="70">
        <v>1</v>
      </c>
      <c r="H13" s="74">
        <f t="shared" si="1"/>
        <v>0</v>
      </c>
    </row>
    <row r="14" spans="1:8" x14ac:dyDescent="0.35">
      <c r="A14" s="69">
        <v>9</v>
      </c>
      <c r="B14" s="207" t="s">
        <v>261</v>
      </c>
      <c r="C14" s="69" t="s">
        <v>169</v>
      </c>
      <c r="D14" s="150">
        <v>22</v>
      </c>
      <c r="E14" s="78"/>
      <c r="F14" s="78">
        <f t="shared" si="0"/>
        <v>0</v>
      </c>
      <c r="G14" s="70">
        <v>1</v>
      </c>
      <c r="H14" s="74">
        <f t="shared" si="1"/>
        <v>0</v>
      </c>
    </row>
    <row r="15" spans="1:8" x14ac:dyDescent="0.35">
      <c r="A15" s="69">
        <v>10</v>
      </c>
      <c r="B15" s="207" t="s">
        <v>262</v>
      </c>
      <c r="C15" s="69" t="s">
        <v>169</v>
      </c>
      <c r="D15" s="150">
        <v>22</v>
      </c>
      <c r="E15" s="78"/>
      <c r="F15" s="78">
        <f t="shared" si="0"/>
        <v>0</v>
      </c>
      <c r="G15" s="70">
        <v>1</v>
      </c>
      <c r="H15" s="74">
        <f t="shared" si="1"/>
        <v>0</v>
      </c>
    </row>
    <row r="16" spans="1:8" x14ac:dyDescent="0.35">
      <c r="A16" s="69">
        <v>11</v>
      </c>
      <c r="B16" s="207" t="s">
        <v>263</v>
      </c>
      <c r="C16" s="69" t="s">
        <v>169</v>
      </c>
      <c r="D16" s="150">
        <v>22</v>
      </c>
      <c r="E16" s="78"/>
      <c r="F16" s="78">
        <f t="shared" si="0"/>
        <v>0</v>
      </c>
      <c r="G16" s="70">
        <v>1</v>
      </c>
      <c r="H16" s="74">
        <f t="shared" si="1"/>
        <v>0</v>
      </c>
    </row>
    <row r="17" spans="1:12" x14ac:dyDescent="0.35">
      <c r="A17" s="69">
        <v>12</v>
      </c>
      <c r="B17" s="207" t="s">
        <v>264</v>
      </c>
      <c r="C17" s="69" t="s">
        <v>169</v>
      </c>
      <c r="D17" s="150">
        <v>22</v>
      </c>
      <c r="E17" s="78"/>
      <c r="F17" s="78">
        <f t="shared" si="0"/>
        <v>0</v>
      </c>
      <c r="G17" s="70">
        <v>1</v>
      </c>
      <c r="H17" s="74">
        <f t="shared" si="1"/>
        <v>0</v>
      </c>
    </row>
    <row r="18" spans="1:12" x14ac:dyDescent="0.35">
      <c r="A18" s="69">
        <v>13</v>
      </c>
      <c r="B18" s="207" t="s">
        <v>389</v>
      </c>
      <c r="C18" s="69" t="s">
        <v>169</v>
      </c>
      <c r="D18" s="150">
        <v>18</v>
      </c>
      <c r="E18" s="78"/>
      <c r="F18" s="78">
        <f t="shared" si="0"/>
        <v>0</v>
      </c>
      <c r="G18" s="70">
        <v>1</v>
      </c>
      <c r="H18" s="74">
        <f t="shared" si="1"/>
        <v>0</v>
      </c>
    </row>
    <row r="19" spans="1:12" ht="15.75" customHeight="1" x14ac:dyDescent="0.35">
      <c r="A19" s="69">
        <v>14</v>
      </c>
      <c r="B19" s="207" t="s">
        <v>265</v>
      </c>
      <c r="C19" s="69" t="s">
        <v>169</v>
      </c>
      <c r="D19" s="150">
        <v>25</v>
      </c>
      <c r="E19" s="78"/>
      <c r="F19" s="78">
        <f t="shared" ref="F19:F20" si="2">E19*D19</f>
        <v>0</v>
      </c>
      <c r="G19" s="70">
        <v>1</v>
      </c>
      <c r="H19" s="74">
        <f t="shared" si="1"/>
        <v>0</v>
      </c>
    </row>
    <row r="20" spans="1:12" ht="15.75" customHeight="1" x14ac:dyDescent="0.35">
      <c r="A20" s="69">
        <v>15</v>
      </c>
      <c r="B20" s="207" t="s">
        <v>266</v>
      </c>
      <c r="C20" s="69" t="s">
        <v>169</v>
      </c>
      <c r="D20" s="150">
        <v>100</v>
      </c>
      <c r="E20" s="78"/>
      <c r="F20" s="78">
        <f t="shared" si="2"/>
        <v>0</v>
      </c>
      <c r="G20" s="70">
        <v>1</v>
      </c>
      <c r="H20" s="74">
        <f t="shared" si="1"/>
        <v>0</v>
      </c>
    </row>
    <row r="21" spans="1:12" ht="15.75" customHeight="1" x14ac:dyDescent="0.35">
      <c r="A21" s="333" t="s">
        <v>163</v>
      </c>
      <c r="B21" s="334"/>
      <c r="C21" s="334"/>
      <c r="D21" s="334"/>
      <c r="E21" s="334"/>
      <c r="F21" s="334"/>
      <c r="G21" s="335"/>
      <c r="H21" s="75">
        <f>SUM(H6:H20)</f>
        <v>0</v>
      </c>
    </row>
    <row r="22" spans="1:12" ht="15.75" customHeight="1" x14ac:dyDescent="0.35">
      <c r="A22" s="333" t="s">
        <v>168</v>
      </c>
      <c r="B22" s="334"/>
      <c r="C22" s="334"/>
      <c r="D22" s="334"/>
      <c r="E22" s="334"/>
      <c r="F22" s="334"/>
      <c r="G22" s="335"/>
      <c r="H22" s="76">
        <f>H21/'Produtividade - 2 '!G17</f>
        <v>0</v>
      </c>
    </row>
    <row r="23" spans="1:12" x14ac:dyDescent="0.35">
      <c r="A23" s="40"/>
      <c r="B23" s="41"/>
      <c r="C23" s="40"/>
      <c r="D23" s="42"/>
      <c r="E23" s="39"/>
      <c r="F23" s="39"/>
      <c r="G23" s="39"/>
      <c r="H23" s="43"/>
    </row>
    <row r="24" spans="1:12" ht="15.75" customHeight="1" x14ac:dyDescent="0.35">
      <c r="A24" s="336" t="s">
        <v>318</v>
      </c>
      <c r="B24" s="337"/>
      <c r="C24" s="337"/>
      <c r="D24" s="337"/>
      <c r="E24" s="337"/>
      <c r="F24" s="337"/>
      <c r="G24" s="337"/>
      <c r="H24" s="338"/>
      <c r="L24" s="33" t="s">
        <v>231</v>
      </c>
    </row>
    <row r="25" spans="1:12" x14ac:dyDescent="0.35">
      <c r="A25" s="137" t="s">
        <v>158</v>
      </c>
      <c r="B25" s="137" t="s">
        <v>159</v>
      </c>
      <c r="C25" s="137" t="s">
        <v>169</v>
      </c>
      <c r="D25" s="140" t="s">
        <v>164</v>
      </c>
      <c r="E25" s="140" t="s">
        <v>153</v>
      </c>
      <c r="F25" s="140" t="s">
        <v>154</v>
      </c>
      <c r="G25" s="140" t="s">
        <v>161</v>
      </c>
      <c r="H25" s="140" t="s">
        <v>162</v>
      </c>
    </row>
    <row r="26" spans="1:12" x14ac:dyDescent="0.35">
      <c r="A26" s="69">
        <v>1</v>
      </c>
      <c r="B26" s="168" t="s">
        <v>267</v>
      </c>
      <c r="C26" s="69" t="s">
        <v>169</v>
      </c>
      <c r="D26" s="150">
        <v>850</v>
      </c>
      <c r="E26" s="77"/>
      <c r="F26" s="77">
        <f>E26*D26</f>
        <v>0</v>
      </c>
      <c r="G26" s="151">
        <v>1</v>
      </c>
      <c r="H26" s="77">
        <f>F26/12</f>
        <v>0</v>
      </c>
    </row>
    <row r="27" spans="1:12" x14ac:dyDescent="0.35">
      <c r="A27" s="69">
        <v>2</v>
      </c>
      <c r="B27" s="168" t="s">
        <v>268</v>
      </c>
      <c r="C27" s="69" t="s">
        <v>291</v>
      </c>
      <c r="D27" s="150">
        <v>20</v>
      </c>
      <c r="E27" s="77"/>
      <c r="F27" s="77">
        <f>E27*D27</f>
        <v>0</v>
      </c>
      <c r="G27" s="151">
        <v>1</v>
      </c>
      <c r="H27" s="77">
        <f t="shared" ref="H27:H56" si="3">F27/12</f>
        <v>0</v>
      </c>
    </row>
    <row r="28" spans="1:12" ht="15.75" customHeight="1" x14ac:dyDescent="0.35">
      <c r="A28" s="69">
        <v>3</v>
      </c>
      <c r="B28" s="168" t="s">
        <v>269</v>
      </c>
      <c r="C28" s="69" t="s">
        <v>169</v>
      </c>
      <c r="D28" s="150">
        <v>210</v>
      </c>
      <c r="E28" s="77"/>
      <c r="F28" s="77">
        <f>E28*D28</f>
        <v>0</v>
      </c>
      <c r="G28" s="151">
        <v>1</v>
      </c>
      <c r="H28" s="77">
        <f t="shared" si="3"/>
        <v>0</v>
      </c>
    </row>
    <row r="29" spans="1:12" x14ac:dyDescent="0.35">
      <c r="A29" s="69">
        <v>4</v>
      </c>
      <c r="B29" s="168" t="s">
        <v>270</v>
      </c>
      <c r="C29" s="69" t="s">
        <v>169</v>
      </c>
      <c r="D29" s="150">
        <v>70</v>
      </c>
      <c r="E29" s="77"/>
      <c r="F29" s="77">
        <f>E29*D29</f>
        <v>0</v>
      </c>
      <c r="G29" s="151">
        <v>1</v>
      </c>
      <c r="H29" s="77">
        <f t="shared" si="3"/>
        <v>0</v>
      </c>
    </row>
    <row r="30" spans="1:12" x14ac:dyDescent="0.35">
      <c r="A30" s="69">
        <v>5</v>
      </c>
      <c r="B30" s="168" t="s">
        <v>271</v>
      </c>
      <c r="C30" s="69" t="s">
        <v>169</v>
      </c>
      <c r="D30" s="150">
        <v>100</v>
      </c>
      <c r="E30" s="77"/>
      <c r="F30" s="77">
        <f t="shared" ref="F30:F56" si="4">E30*D30</f>
        <v>0</v>
      </c>
      <c r="G30" s="151">
        <v>1</v>
      </c>
      <c r="H30" s="77">
        <f t="shared" si="3"/>
        <v>0</v>
      </c>
    </row>
    <row r="31" spans="1:12" ht="15.75" customHeight="1" x14ac:dyDescent="0.35">
      <c r="A31" s="69">
        <v>6</v>
      </c>
      <c r="B31" s="207" t="s">
        <v>272</v>
      </c>
      <c r="C31" s="69" t="s">
        <v>169</v>
      </c>
      <c r="D31" s="150">
        <v>100</v>
      </c>
      <c r="E31" s="77"/>
      <c r="F31" s="77">
        <f t="shared" si="4"/>
        <v>0</v>
      </c>
      <c r="G31" s="151">
        <v>1</v>
      </c>
      <c r="H31" s="77">
        <f t="shared" si="3"/>
        <v>0</v>
      </c>
    </row>
    <row r="32" spans="1:12" ht="15.75" customHeight="1" x14ac:dyDescent="0.35">
      <c r="A32" s="69">
        <v>7</v>
      </c>
      <c r="B32" s="207" t="s">
        <v>273</v>
      </c>
      <c r="C32" s="69" t="s">
        <v>169</v>
      </c>
      <c r="D32" s="150">
        <v>400</v>
      </c>
      <c r="E32" s="77"/>
      <c r="F32" s="77">
        <f t="shared" si="4"/>
        <v>0</v>
      </c>
      <c r="G32" s="151">
        <v>1</v>
      </c>
      <c r="H32" s="77">
        <f t="shared" si="3"/>
        <v>0</v>
      </c>
    </row>
    <row r="33" spans="1:8" ht="15.75" customHeight="1" x14ac:dyDescent="0.35">
      <c r="A33" s="69">
        <v>8</v>
      </c>
      <c r="B33" s="207" t="s">
        <v>344</v>
      </c>
      <c r="C33" s="69" t="s">
        <v>169</v>
      </c>
      <c r="D33" s="150">
        <v>100</v>
      </c>
      <c r="E33" s="77"/>
      <c r="F33" s="77">
        <f t="shared" si="4"/>
        <v>0</v>
      </c>
      <c r="G33" s="151">
        <v>1</v>
      </c>
      <c r="H33" s="77">
        <f t="shared" si="3"/>
        <v>0</v>
      </c>
    </row>
    <row r="34" spans="1:8" x14ac:dyDescent="0.35">
      <c r="A34" s="69">
        <v>9</v>
      </c>
      <c r="B34" s="207" t="s">
        <v>274</v>
      </c>
      <c r="C34" s="69" t="s">
        <v>169</v>
      </c>
      <c r="D34" s="150">
        <v>100</v>
      </c>
      <c r="E34" s="77"/>
      <c r="F34" s="77">
        <f t="shared" si="4"/>
        <v>0</v>
      </c>
      <c r="G34" s="151">
        <v>1</v>
      </c>
      <c r="H34" s="77">
        <f t="shared" si="3"/>
        <v>0</v>
      </c>
    </row>
    <row r="35" spans="1:8" x14ac:dyDescent="0.35">
      <c r="A35" s="69">
        <v>10</v>
      </c>
      <c r="B35" s="207" t="s">
        <v>275</v>
      </c>
      <c r="C35" s="69" t="s">
        <v>169</v>
      </c>
      <c r="D35" s="150">
        <v>100</v>
      </c>
      <c r="E35" s="77"/>
      <c r="F35" s="77">
        <f t="shared" si="4"/>
        <v>0</v>
      </c>
      <c r="G35" s="151">
        <v>1</v>
      </c>
      <c r="H35" s="77">
        <f t="shared" si="3"/>
        <v>0</v>
      </c>
    </row>
    <row r="36" spans="1:8" x14ac:dyDescent="0.35">
      <c r="A36" s="69">
        <v>11</v>
      </c>
      <c r="B36" s="181" t="s">
        <v>276</v>
      </c>
      <c r="C36" s="69" t="s">
        <v>169</v>
      </c>
      <c r="D36" s="150">
        <v>15</v>
      </c>
      <c r="E36" s="77"/>
      <c r="F36" s="77">
        <f t="shared" si="4"/>
        <v>0</v>
      </c>
      <c r="G36" s="151">
        <v>1</v>
      </c>
      <c r="H36" s="77">
        <f t="shared" si="3"/>
        <v>0</v>
      </c>
    </row>
    <row r="37" spans="1:8" x14ac:dyDescent="0.35">
      <c r="A37" s="69">
        <v>12</v>
      </c>
      <c r="B37" s="181" t="s">
        <v>277</v>
      </c>
      <c r="C37" s="69" t="s">
        <v>169</v>
      </c>
      <c r="D37" s="150">
        <v>250</v>
      </c>
      <c r="E37" s="77"/>
      <c r="F37" s="77">
        <f t="shared" si="4"/>
        <v>0</v>
      </c>
      <c r="G37" s="151">
        <v>1</v>
      </c>
      <c r="H37" s="77">
        <f t="shared" si="3"/>
        <v>0</v>
      </c>
    </row>
    <row r="38" spans="1:8" x14ac:dyDescent="0.35">
      <c r="A38" s="69">
        <v>13</v>
      </c>
      <c r="B38" s="181" t="s">
        <v>278</v>
      </c>
      <c r="C38" s="69" t="s">
        <v>169</v>
      </c>
      <c r="D38" s="150">
        <v>250</v>
      </c>
      <c r="E38" s="77"/>
      <c r="F38" s="77">
        <f t="shared" si="4"/>
        <v>0</v>
      </c>
      <c r="G38" s="151">
        <v>1</v>
      </c>
      <c r="H38" s="77">
        <f t="shared" si="3"/>
        <v>0</v>
      </c>
    </row>
    <row r="39" spans="1:8" x14ac:dyDescent="0.35">
      <c r="A39" s="69">
        <v>14</v>
      </c>
      <c r="B39" s="181" t="s">
        <v>279</v>
      </c>
      <c r="C39" s="69" t="s">
        <v>169</v>
      </c>
      <c r="D39" s="150">
        <v>250</v>
      </c>
      <c r="E39" s="77"/>
      <c r="F39" s="77">
        <f t="shared" si="4"/>
        <v>0</v>
      </c>
      <c r="G39" s="151">
        <v>1</v>
      </c>
      <c r="H39" s="77">
        <f t="shared" si="3"/>
        <v>0</v>
      </c>
    </row>
    <row r="40" spans="1:8" x14ac:dyDescent="0.35">
      <c r="A40" s="69">
        <v>15</v>
      </c>
      <c r="B40" s="181" t="s">
        <v>280</v>
      </c>
      <c r="C40" s="69" t="s">
        <v>169</v>
      </c>
      <c r="D40" s="150">
        <v>100</v>
      </c>
      <c r="E40" s="77"/>
      <c r="F40" s="77">
        <f t="shared" si="4"/>
        <v>0</v>
      </c>
      <c r="G40" s="151">
        <v>1</v>
      </c>
      <c r="H40" s="77">
        <f t="shared" si="3"/>
        <v>0</v>
      </c>
    </row>
    <row r="41" spans="1:8" x14ac:dyDescent="0.35">
      <c r="A41" s="69">
        <v>16</v>
      </c>
      <c r="B41" s="181" t="s">
        <v>281</v>
      </c>
      <c r="C41" s="69" t="s">
        <v>169</v>
      </c>
      <c r="D41" s="150">
        <v>200</v>
      </c>
      <c r="E41" s="77"/>
      <c r="F41" s="77">
        <f t="shared" si="4"/>
        <v>0</v>
      </c>
      <c r="G41" s="151">
        <v>1</v>
      </c>
      <c r="H41" s="77">
        <f t="shared" si="3"/>
        <v>0</v>
      </c>
    </row>
    <row r="42" spans="1:8" x14ac:dyDescent="0.35">
      <c r="A42" s="69">
        <v>17</v>
      </c>
      <c r="B42" s="181" t="s">
        <v>391</v>
      </c>
      <c r="C42" s="69" t="s">
        <v>292</v>
      </c>
      <c r="D42" s="150">
        <v>100</v>
      </c>
      <c r="E42" s="77"/>
      <c r="F42" s="77">
        <f t="shared" si="4"/>
        <v>0</v>
      </c>
      <c r="G42" s="151">
        <v>1</v>
      </c>
      <c r="H42" s="77">
        <f t="shared" si="3"/>
        <v>0</v>
      </c>
    </row>
    <row r="43" spans="1:8" x14ac:dyDescent="0.35">
      <c r="A43" s="69">
        <v>18</v>
      </c>
      <c r="B43" t="s">
        <v>282</v>
      </c>
      <c r="C43" s="69" t="s">
        <v>169</v>
      </c>
      <c r="D43" s="150">
        <v>100</v>
      </c>
      <c r="E43" s="77"/>
      <c r="F43" s="77">
        <f t="shared" si="4"/>
        <v>0</v>
      </c>
      <c r="G43" s="151">
        <v>1</v>
      </c>
      <c r="H43" s="77">
        <f t="shared" si="3"/>
        <v>0</v>
      </c>
    </row>
    <row r="44" spans="1:8" x14ac:dyDescent="0.35">
      <c r="A44" s="69">
        <v>19</v>
      </c>
      <c r="B44" s="181" t="s">
        <v>283</v>
      </c>
      <c r="C44" s="69" t="s">
        <v>169</v>
      </c>
      <c r="D44" s="150">
        <v>125</v>
      </c>
      <c r="E44" s="77"/>
      <c r="F44" s="77">
        <f t="shared" si="4"/>
        <v>0</v>
      </c>
      <c r="G44" s="151">
        <v>1</v>
      </c>
      <c r="H44" s="77">
        <f t="shared" si="3"/>
        <v>0</v>
      </c>
    </row>
    <row r="45" spans="1:8" x14ac:dyDescent="0.35">
      <c r="A45" s="69">
        <v>20</v>
      </c>
      <c r="B45" s="181" t="s">
        <v>284</v>
      </c>
      <c r="C45" s="69" t="s">
        <v>169</v>
      </c>
      <c r="D45" s="150">
        <v>550</v>
      </c>
      <c r="E45" s="77"/>
      <c r="F45" s="77">
        <f t="shared" si="4"/>
        <v>0</v>
      </c>
      <c r="G45" s="151">
        <v>1</v>
      </c>
      <c r="H45" s="77">
        <f t="shared" si="3"/>
        <v>0</v>
      </c>
    </row>
    <row r="46" spans="1:8" x14ac:dyDescent="0.35">
      <c r="A46" s="69">
        <v>21</v>
      </c>
      <c r="B46" s="181" t="s">
        <v>285</v>
      </c>
      <c r="C46" s="69" t="s">
        <v>293</v>
      </c>
      <c r="D46" s="150">
        <v>2000</v>
      </c>
      <c r="E46" s="77"/>
      <c r="F46" s="77">
        <f t="shared" si="4"/>
        <v>0</v>
      </c>
      <c r="G46" s="151">
        <v>1</v>
      </c>
      <c r="H46" s="77">
        <f t="shared" si="3"/>
        <v>0</v>
      </c>
    </row>
    <row r="47" spans="1:8" x14ac:dyDescent="0.35">
      <c r="A47" s="69">
        <v>22</v>
      </c>
      <c r="B47" s="181" t="s">
        <v>286</v>
      </c>
      <c r="C47" s="69" t="s">
        <v>293</v>
      </c>
      <c r="D47" s="150">
        <v>1500</v>
      </c>
      <c r="E47" s="77"/>
      <c r="F47" s="77">
        <f t="shared" si="4"/>
        <v>0</v>
      </c>
      <c r="G47" s="151">
        <v>1</v>
      </c>
      <c r="H47" s="77">
        <f t="shared" si="3"/>
        <v>0</v>
      </c>
    </row>
    <row r="48" spans="1:8" x14ac:dyDescent="0.35">
      <c r="A48" s="69">
        <v>23</v>
      </c>
      <c r="B48" t="s">
        <v>287</v>
      </c>
      <c r="C48" s="69" t="s">
        <v>293</v>
      </c>
      <c r="D48" s="150">
        <v>2000</v>
      </c>
      <c r="E48" s="77"/>
      <c r="F48" s="77">
        <f t="shared" si="4"/>
        <v>0</v>
      </c>
      <c r="G48" s="151">
        <v>1</v>
      </c>
      <c r="H48" s="77">
        <f t="shared" si="3"/>
        <v>0</v>
      </c>
    </row>
    <row r="49" spans="1:8" x14ac:dyDescent="0.35">
      <c r="A49" s="69">
        <v>24</v>
      </c>
      <c r="B49" s="181" t="s">
        <v>288</v>
      </c>
      <c r="C49" s="69" t="s">
        <v>169</v>
      </c>
      <c r="D49" s="150">
        <v>100</v>
      </c>
      <c r="E49" s="77"/>
      <c r="F49" s="77">
        <f t="shared" si="4"/>
        <v>0</v>
      </c>
      <c r="G49" s="151">
        <v>1</v>
      </c>
      <c r="H49" s="77">
        <f t="shared" si="3"/>
        <v>0</v>
      </c>
    </row>
    <row r="50" spans="1:8" x14ac:dyDescent="0.35">
      <c r="A50" s="69">
        <v>25</v>
      </c>
      <c r="B50" s="181" t="s">
        <v>289</v>
      </c>
      <c r="C50" s="69" t="s">
        <v>169</v>
      </c>
      <c r="D50" s="150">
        <v>100</v>
      </c>
      <c r="E50" s="77"/>
      <c r="F50" s="77">
        <f t="shared" si="4"/>
        <v>0</v>
      </c>
      <c r="G50" s="151">
        <v>1</v>
      </c>
      <c r="H50" s="77">
        <f t="shared" si="3"/>
        <v>0</v>
      </c>
    </row>
    <row r="51" spans="1:8" x14ac:dyDescent="0.35">
      <c r="A51" s="69">
        <v>26</v>
      </c>
      <c r="B51" s="181" t="s">
        <v>345</v>
      </c>
      <c r="C51" s="69" t="s">
        <v>292</v>
      </c>
      <c r="D51" s="150">
        <v>140</v>
      </c>
      <c r="E51" s="77"/>
      <c r="F51" s="77">
        <f t="shared" si="4"/>
        <v>0</v>
      </c>
      <c r="G51" s="151">
        <v>1</v>
      </c>
      <c r="H51" s="77">
        <f t="shared" si="3"/>
        <v>0</v>
      </c>
    </row>
    <row r="52" spans="1:8" x14ac:dyDescent="0.35">
      <c r="A52" s="69">
        <v>27</v>
      </c>
      <c r="B52" s="181" t="s">
        <v>346</v>
      </c>
      <c r="C52" s="69" t="s">
        <v>292</v>
      </c>
      <c r="D52" s="150">
        <v>66</v>
      </c>
      <c r="E52" s="77"/>
      <c r="F52" s="77">
        <f t="shared" si="4"/>
        <v>0</v>
      </c>
      <c r="G52" s="151">
        <v>1</v>
      </c>
      <c r="H52" s="77">
        <f t="shared" si="3"/>
        <v>0</v>
      </c>
    </row>
    <row r="53" spans="1:8" x14ac:dyDescent="0.35">
      <c r="A53" s="69">
        <v>28</v>
      </c>
      <c r="B53" s="181" t="s">
        <v>290</v>
      </c>
      <c r="C53" s="69" t="s">
        <v>169</v>
      </c>
      <c r="D53" s="150">
        <v>151</v>
      </c>
      <c r="E53" s="77"/>
      <c r="F53" s="77">
        <f t="shared" si="4"/>
        <v>0</v>
      </c>
      <c r="G53" s="151">
        <v>1</v>
      </c>
      <c r="H53" s="77">
        <f t="shared" si="3"/>
        <v>0</v>
      </c>
    </row>
    <row r="54" spans="1:8" x14ac:dyDescent="0.35">
      <c r="A54" s="69">
        <v>29</v>
      </c>
      <c r="B54" s="181" t="s">
        <v>319</v>
      </c>
      <c r="C54" s="69" t="s">
        <v>321</v>
      </c>
      <c r="D54" s="150">
        <v>300</v>
      </c>
      <c r="E54" s="77"/>
      <c r="F54" s="77">
        <f t="shared" si="4"/>
        <v>0</v>
      </c>
      <c r="G54" s="151">
        <v>1</v>
      </c>
      <c r="H54" s="77">
        <f t="shared" si="3"/>
        <v>0</v>
      </c>
    </row>
    <row r="55" spans="1:8" x14ac:dyDescent="0.35">
      <c r="A55" s="69">
        <v>30</v>
      </c>
      <c r="B55" s="181" t="s">
        <v>347</v>
      </c>
      <c r="C55" s="69" t="s">
        <v>322</v>
      </c>
      <c r="D55" s="150">
        <v>150</v>
      </c>
      <c r="E55" s="77"/>
      <c r="F55" s="77">
        <f t="shared" si="4"/>
        <v>0</v>
      </c>
      <c r="G55" s="151">
        <v>1</v>
      </c>
      <c r="H55" s="77">
        <f t="shared" si="3"/>
        <v>0</v>
      </c>
    </row>
    <row r="56" spans="1:8" x14ac:dyDescent="0.35">
      <c r="A56" s="69">
        <v>31</v>
      </c>
      <c r="B56" s="181" t="s">
        <v>320</v>
      </c>
      <c r="C56" s="69" t="s">
        <v>169</v>
      </c>
      <c r="D56" s="150">
        <v>150</v>
      </c>
      <c r="E56" s="77"/>
      <c r="F56" s="77">
        <f t="shared" si="4"/>
        <v>0</v>
      </c>
      <c r="G56" s="151">
        <v>1</v>
      </c>
      <c r="H56" s="77">
        <f t="shared" si="3"/>
        <v>0</v>
      </c>
    </row>
    <row r="57" spans="1:8" ht="15.75" customHeight="1" x14ac:dyDescent="0.35">
      <c r="A57" s="333" t="s">
        <v>163</v>
      </c>
      <c r="B57" s="334"/>
      <c r="C57" s="334"/>
      <c r="D57" s="334"/>
      <c r="E57" s="334"/>
      <c r="F57" s="334"/>
      <c r="G57" s="335"/>
      <c r="H57" s="213">
        <f>SUM(H26:H56)</f>
        <v>0</v>
      </c>
    </row>
    <row r="58" spans="1:8" ht="15.75" customHeight="1" x14ac:dyDescent="0.35">
      <c r="A58" s="333" t="s">
        <v>168</v>
      </c>
      <c r="B58" s="334"/>
      <c r="C58" s="334"/>
      <c r="D58" s="334"/>
      <c r="E58" s="334"/>
      <c r="F58" s="334"/>
      <c r="G58" s="335"/>
      <c r="H58" s="213">
        <f>H57/'Produtividade - 2 '!G17</f>
        <v>0</v>
      </c>
    </row>
    <row r="59" spans="1:8" x14ac:dyDescent="0.35">
      <c r="A59" s="44"/>
      <c r="B59" s="41"/>
      <c r="C59" s="40"/>
      <c r="D59" s="42"/>
      <c r="E59" s="42"/>
      <c r="F59" s="42"/>
      <c r="G59" s="42"/>
      <c r="H59" s="45"/>
    </row>
    <row r="60" spans="1:8" ht="15.75" customHeight="1" x14ac:dyDescent="0.35">
      <c r="A60" s="208" t="s">
        <v>298</v>
      </c>
      <c r="B60" s="208"/>
      <c r="C60" s="208"/>
      <c r="D60" s="208"/>
      <c r="E60" s="208"/>
      <c r="F60" s="208"/>
      <c r="G60" s="208"/>
      <c r="H60" s="208"/>
    </row>
    <row r="61" spans="1:8" x14ac:dyDescent="0.35">
      <c r="A61" s="137" t="s">
        <v>158</v>
      </c>
      <c r="B61" s="205" t="s">
        <v>159</v>
      </c>
      <c r="C61" s="137" t="s">
        <v>169</v>
      </c>
      <c r="D61" s="38" t="s">
        <v>164</v>
      </c>
      <c r="E61" s="38" t="s">
        <v>153</v>
      </c>
      <c r="F61" s="38" t="s">
        <v>154</v>
      </c>
      <c r="G61" s="38" t="s">
        <v>161</v>
      </c>
      <c r="H61" s="140" t="s">
        <v>162</v>
      </c>
    </row>
    <row r="62" spans="1:8" x14ac:dyDescent="0.35">
      <c r="A62" s="69">
        <v>1</v>
      </c>
      <c r="B62" s="168" t="s">
        <v>294</v>
      </c>
      <c r="C62" s="69" t="s">
        <v>169</v>
      </c>
      <c r="D62" s="150">
        <v>5</v>
      </c>
      <c r="E62" s="77"/>
      <c r="F62" s="77">
        <f t="shared" ref="F62:F73" si="5">E62*D62</f>
        <v>0</v>
      </c>
      <c r="G62" s="151">
        <v>60</v>
      </c>
      <c r="H62" s="77">
        <f>F62/12</f>
        <v>0</v>
      </c>
    </row>
    <row r="63" spans="1:8" x14ac:dyDescent="0.35">
      <c r="A63" s="69">
        <v>2</v>
      </c>
      <c r="B63" s="207" t="s">
        <v>295</v>
      </c>
      <c r="C63" s="69" t="s">
        <v>169</v>
      </c>
      <c r="D63" s="150">
        <v>5</v>
      </c>
      <c r="E63" s="77"/>
      <c r="F63" s="77">
        <f t="shared" si="5"/>
        <v>0</v>
      </c>
      <c r="G63" s="151">
        <v>60</v>
      </c>
      <c r="H63" s="77">
        <f t="shared" ref="H63:H84" si="6">F63/12</f>
        <v>0</v>
      </c>
    </row>
    <row r="64" spans="1:8" ht="19.5" customHeight="1" x14ac:dyDescent="0.35">
      <c r="A64" s="69">
        <v>3</v>
      </c>
      <c r="B64" s="207" t="s">
        <v>296</v>
      </c>
      <c r="C64" s="69" t="s">
        <v>169</v>
      </c>
      <c r="D64" s="150">
        <v>5</v>
      </c>
      <c r="E64" s="77"/>
      <c r="F64" s="77">
        <f t="shared" si="5"/>
        <v>0</v>
      </c>
      <c r="G64" s="151">
        <v>60</v>
      </c>
      <c r="H64" s="77">
        <f t="shared" si="6"/>
        <v>0</v>
      </c>
    </row>
    <row r="65" spans="1:8" ht="20.25" customHeight="1" x14ac:dyDescent="0.35">
      <c r="A65" s="69">
        <v>4</v>
      </c>
      <c r="B65" s="212" t="s">
        <v>297</v>
      </c>
      <c r="C65" s="69" t="s">
        <v>169</v>
      </c>
      <c r="D65" s="150">
        <v>5</v>
      </c>
      <c r="E65" s="77"/>
      <c r="F65" s="77">
        <f t="shared" si="5"/>
        <v>0</v>
      </c>
      <c r="G65" s="151">
        <v>60</v>
      </c>
      <c r="H65" s="77">
        <f t="shared" si="6"/>
        <v>0</v>
      </c>
    </row>
    <row r="66" spans="1:8" x14ac:dyDescent="0.35">
      <c r="A66" s="69">
        <v>5</v>
      </c>
      <c r="B66" s="207" t="s">
        <v>299</v>
      </c>
      <c r="C66" s="69" t="s">
        <v>169</v>
      </c>
      <c r="D66" s="150">
        <v>100</v>
      </c>
      <c r="E66" s="77"/>
      <c r="F66" s="77">
        <f t="shared" si="5"/>
        <v>0</v>
      </c>
      <c r="G66" s="151">
        <v>60</v>
      </c>
      <c r="H66" s="77">
        <f t="shared" si="6"/>
        <v>0</v>
      </c>
    </row>
    <row r="67" spans="1:8" x14ac:dyDescent="0.35">
      <c r="A67" s="69">
        <v>6</v>
      </c>
      <c r="B67" s="207" t="s">
        <v>300</v>
      </c>
      <c r="C67" s="69" t="s">
        <v>301</v>
      </c>
      <c r="D67" s="150">
        <v>10</v>
      </c>
      <c r="E67" s="77"/>
      <c r="F67" s="77">
        <f t="shared" si="5"/>
        <v>0</v>
      </c>
      <c r="G67" s="151">
        <v>60</v>
      </c>
      <c r="H67" s="77">
        <f t="shared" si="6"/>
        <v>0</v>
      </c>
    </row>
    <row r="68" spans="1:8" ht="22.5" customHeight="1" x14ac:dyDescent="0.35">
      <c r="A68" s="69">
        <v>7</v>
      </c>
      <c r="B68" s="207" t="s">
        <v>302</v>
      </c>
      <c r="C68" s="69" t="s">
        <v>169</v>
      </c>
      <c r="D68" s="150">
        <v>12</v>
      </c>
      <c r="E68" s="77"/>
      <c r="F68" s="77">
        <f t="shared" ref="F68:F70" si="7">E68*D68</f>
        <v>0</v>
      </c>
      <c r="G68" s="151">
        <v>60</v>
      </c>
      <c r="H68" s="77">
        <f t="shared" si="6"/>
        <v>0</v>
      </c>
    </row>
    <row r="69" spans="1:8" ht="20.25" customHeight="1" x14ac:dyDescent="0.35">
      <c r="A69" s="69">
        <v>8</v>
      </c>
      <c r="B69" s="207" t="s">
        <v>303</v>
      </c>
      <c r="C69" s="69" t="s">
        <v>169</v>
      </c>
      <c r="D69" s="150">
        <v>10</v>
      </c>
      <c r="E69" s="77"/>
      <c r="F69" s="77">
        <f t="shared" si="7"/>
        <v>0</v>
      </c>
      <c r="G69" s="151">
        <v>60</v>
      </c>
      <c r="H69" s="77">
        <f t="shared" si="6"/>
        <v>0</v>
      </c>
    </row>
    <row r="70" spans="1:8" x14ac:dyDescent="0.35">
      <c r="A70" s="69">
        <v>9</v>
      </c>
      <c r="B70" s="207" t="s">
        <v>304</v>
      </c>
      <c r="C70" s="69" t="s">
        <v>169</v>
      </c>
      <c r="D70" s="150">
        <v>10</v>
      </c>
      <c r="E70" s="77"/>
      <c r="F70" s="77">
        <f t="shared" si="7"/>
        <v>0</v>
      </c>
      <c r="G70" s="151">
        <v>60</v>
      </c>
      <c r="H70" s="77">
        <f t="shared" si="6"/>
        <v>0</v>
      </c>
    </row>
    <row r="71" spans="1:8" x14ac:dyDescent="0.35">
      <c r="A71" s="69">
        <v>10</v>
      </c>
      <c r="B71" s="207" t="s">
        <v>305</v>
      </c>
      <c r="C71" s="69" t="s">
        <v>301</v>
      </c>
      <c r="D71" s="150">
        <v>10</v>
      </c>
      <c r="E71" s="77"/>
      <c r="F71" s="77">
        <f t="shared" si="5"/>
        <v>0</v>
      </c>
      <c r="G71" s="151">
        <v>60</v>
      </c>
      <c r="H71" s="77">
        <f t="shared" si="6"/>
        <v>0</v>
      </c>
    </row>
    <row r="72" spans="1:8" x14ac:dyDescent="0.35">
      <c r="A72" s="69">
        <v>11</v>
      </c>
      <c r="B72" s="207" t="s">
        <v>306</v>
      </c>
      <c r="C72" s="69" t="s">
        <v>301</v>
      </c>
      <c r="D72" s="150">
        <v>100</v>
      </c>
      <c r="E72" s="77"/>
      <c r="F72" s="77">
        <f t="shared" si="5"/>
        <v>0</v>
      </c>
      <c r="G72" s="151">
        <v>60</v>
      </c>
      <c r="H72" s="77">
        <f t="shared" si="6"/>
        <v>0</v>
      </c>
    </row>
    <row r="73" spans="1:8" ht="15.75" customHeight="1" x14ac:dyDescent="0.35">
      <c r="A73" s="69">
        <v>12</v>
      </c>
      <c r="B73" s="207" t="s">
        <v>307</v>
      </c>
      <c r="C73" s="69" t="s">
        <v>169</v>
      </c>
      <c r="D73" s="150">
        <v>20</v>
      </c>
      <c r="E73" s="77"/>
      <c r="F73" s="77">
        <f t="shared" si="5"/>
        <v>0</v>
      </c>
      <c r="G73" s="151">
        <v>60</v>
      </c>
      <c r="H73" s="77">
        <f t="shared" si="6"/>
        <v>0</v>
      </c>
    </row>
    <row r="74" spans="1:8" ht="22.5" customHeight="1" x14ac:dyDescent="0.35">
      <c r="A74" s="69">
        <v>13</v>
      </c>
      <c r="B74" s="207" t="s">
        <v>308</v>
      </c>
      <c r="C74" s="69" t="s">
        <v>169</v>
      </c>
      <c r="D74" s="150">
        <v>20</v>
      </c>
      <c r="E74" s="77"/>
      <c r="F74" s="77">
        <f t="shared" ref="F74:F84" si="8">E74*D74</f>
        <v>0</v>
      </c>
      <c r="G74" s="151">
        <v>60</v>
      </c>
      <c r="H74" s="77">
        <f t="shared" si="6"/>
        <v>0</v>
      </c>
    </row>
    <row r="75" spans="1:8" x14ac:dyDescent="0.35">
      <c r="A75" s="69">
        <v>14</v>
      </c>
      <c r="B75" s="207" t="s">
        <v>309</v>
      </c>
      <c r="C75" s="69" t="s">
        <v>301</v>
      </c>
      <c r="D75" s="150">
        <v>96</v>
      </c>
      <c r="E75" s="77"/>
      <c r="F75" s="77">
        <f t="shared" si="8"/>
        <v>0</v>
      </c>
      <c r="G75" s="151">
        <v>60</v>
      </c>
      <c r="H75" s="77">
        <f t="shared" si="6"/>
        <v>0</v>
      </c>
    </row>
    <row r="76" spans="1:8" x14ac:dyDescent="0.35">
      <c r="A76" s="69">
        <v>15</v>
      </c>
      <c r="B76" s="207" t="s">
        <v>310</v>
      </c>
      <c r="C76" s="69" t="s">
        <v>169</v>
      </c>
      <c r="D76" s="150">
        <v>96</v>
      </c>
      <c r="E76" s="77"/>
      <c r="F76" s="77">
        <f t="shared" si="8"/>
        <v>0</v>
      </c>
      <c r="G76" s="151">
        <v>60</v>
      </c>
      <c r="H76" s="77">
        <f t="shared" si="6"/>
        <v>0</v>
      </c>
    </row>
    <row r="77" spans="1:8" x14ac:dyDescent="0.35">
      <c r="A77" s="69">
        <v>16</v>
      </c>
      <c r="B77" s="207" t="s">
        <v>311</v>
      </c>
      <c r="C77" s="69" t="s">
        <v>169</v>
      </c>
      <c r="D77" s="150">
        <v>100</v>
      </c>
      <c r="E77" s="77"/>
      <c r="F77" s="77">
        <f t="shared" si="8"/>
        <v>0</v>
      </c>
      <c r="G77" s="151">
        <v>60</v>
      </c>
      <c r="H77" s="77">
        <f t="shared" si="6"/>
        <v>0</v>
      </c>
    </row>
    <row r="78" spans="1:8" x14ac:dyDescent="0.35">
      <c r="A78" s="69">
        <v>17</v>
      </c>
      <c r="B78" s="207" t="s">
        <v>312</v>
      </c>
      <c r="C78" s="69" t="s">
        <v>169</v>
      </c>
      <c r="D78" s="150">
        <v>10</v>
      </c>
      <c r="E78" s="77"/>
      <c r="F78" s="77">
        <f>E78*D78</f>
        <v>0</v>
      </c>
      <c r="G78" s="151">
        <v>60</v>
      </c>
      <c r="H78" s="77">
        <f t="shared" si="6"/>
        <v>0</v>
      </c>
    </row>
    <row r="79" spans="1:8" x14ac:dyDescent="0.35">
      <c r="A79" s="69">
        <v>18</v>
      </c>
      <c r="B79" s="207" t="s">
        <v>313</v>
      </c>
      <c r="C79" s="69" t="s">
        <v>169</v>
      </c>
      <c r="D79" s="150">
        <v>2</v>
      </c>
      <c r="E79" s="77"/>
      <c r="F79" s="77">
        <f t="shared" si="8"/>
        <v>0</v>
      </c>
      <c r="G79" s="151">
        <v>60</v>
      </c>
      <c r="H79" s="77">
        <f t="shared" si="6"/>
        <v>0</v>
      </c>
    </row>
    <row r="80" spans="1:8" x14ac:dyDescent="0.35">
      <c r="A80" s="69">
        <v>19</v>
      </c>
      <c r="B80" s="207" t="s">
        <v>314</v>
      </c>
      <c r="C80" s="69" t="s">
        <v>169</v>
      </c>
      <c r="D80" s="150">
        <v>10</v>
      </c>
      <c r="E80" s="77"/>
      <c r="F80" s="77">
        <f t="shared" si="8"/>
        <v>0</v>
      </c>
      <c r="G80" s="151">
        <v>60</v>
      </c>
      <c r="H80" s="77">
        <f t="shared" si="6"/>
        <v>0</v>
      </c>
    </row>
    <row r="81" spans="1:11" x14ac:dyDescent="0.35">
      <c r="A81" s="69">
        <v>20</v>
      </c>
      <c r="B81" s="207" t="s">
        <v>392</v>
      </c>
      <c r="C81" s="69" t="s">
        <v>169</v>
      </c>
      <c r="D81" s="150">
        <v>10</v>
      </c>
      <c r="E81" s="77"/>
      <c r="F81" s="77">
        <f t="shared" si="8"/>
        <v>0</v>
      </c>
      <c r="G81" s="151">
        <v>60</v>
      </c>
      <c r="H81" s="77">
        <f t="shared" si="6"/>
        <v>0</v>
      </c>
    </row>
    <row r="82" spans="1:11" x14ac:dyDescent="0.35">
      <c r="A82" s="69">
        <v>21</v>
      </c>
      <c r="B82" s="207" t="s">
        <v>315</v>
      </c>
      <c r="C82" s="69" t="s">
        <v>169</v>
      </c>
      <c r="D82" s="150">
        <v>10</v>
      </c>
      <c r="E82" s="77"/>
      <c r="F82" s="77">
        <f t="shared" si="8"/>
        <v>0</v>
      </c>
      <c r="G82" s="151">
        <v>60</v>
      </c>
      <c r="H82" s="77">
        <f t="shared" si="6"/>
        <v>0</v>
      </c>
    </row>
    <row r="83" spans="1:11" x14ac:dyDescent="0.35">
      <c r="A83" s="69">
        <v>22</v>
      </c>
      <c r="B83" s="207" t="s">
        <v>316</v>
      </c>
      <c r="C83" s="69" t="s">
        <v>169</v>
      </c>
      <c r="D83" s="150">
        <v>100</v>
      </c>
      <c r="E83" s="77"/>
      <c r="F83" s="77">
        <f t="shared" si="8"/>
        <v>0</v>
      </c>
      <c r="G83" s="151">
        <v>60</v>
      </c>
      <c r="H83" s="77">
        <f t="shared" si="6"/>
        <v>0</v>
      </c>
    </row>
    <row r="84" spans="1:11" x14ac:dyDescent="0.35">
      <c r="A84" s="69">
        <v>23</v>
      </c>
      <c r="B84" s="207" t="s">
        <v>317</v>
      </c>
      <c r="C84" s="69" t="s">
        <v>169</v>
      </c>
      <c r="D84" s="150">
        <v>20</v>
      </c>
      <c r="E84" s="77"/>
      <c r="F84" s="77">
        <f t="shared" si="8"/>
        <v>0</v>
      </c>
      <c r="G84" s="151">
        <v>60</v>
      </c>
      <c r="H84" s="77">
        <f t="shared" si="6"/>
        <v>0</v>
      </c>
    </row>
    <row r="85" spans="1:11" ht="15.75" customHeight="1" x14ac:dyDescent="0.35">
      <c r="A85" s="333" t="s">
        <v>163</v>
      </c>
      <c r="B85" s="334"/>
      <c r="C85" s="334"/>
      <c r="D85" s="334"/>
      <c r="E85" s="334"/>
      <c r="F85" s="334"/>
      <c r="G85" s="335"/>
      <c r="H85" s="76">
        <f>SUM(H62:H84)</f>
        <v>0</v>
      </c>
    </row>
    <row r="86" spans="1:11" ht="15.75" customHeight="1" x14ac:dyDescent="0.35">
      <c r="A86" s="333" t="s">
        <v>168</v>
      </c>
      <c r="B86" s="334"/>
      <c r="C86" s="334"/>
      <c r="D86" s="334"/>
      <c r="E86" s="334"/>
      <c r="F86" s="334"/>
      <c r="G86" s="335"/>
      <c r="H86" s="76">
        <f>H85/'Produtividade - 2 '!G17</f>
        <v>0</v>
      </c>
    </row>
    <row r="88" spans="1:11" x14ac:dyDescent="0.35">
      <c r="F88" s="206" t="s">
        <v>179</v>
      </c>
      <c r="G88" s="206"/>
      <c r="H88" s="143">
        <f>H22+H58</f>
        <v>0</v>
      </c>
    </row>
    <row r="89" spans="1:11" x14ac:dyDescent="0.35">
      <c r="F89" s="206" t="s">
        <v>343</v>
      </c>
      <c r="G89" s="206"/>
      <c r="H89" s="143">
        <f>H86</f>
        <v>0</v>
      </c>
      <c r="K89" s="166"/>
    </row>
  </sheetData>
  <mergeCells count="7">
    <mergeCell ref="A85:G85"/>
    <mergeCell ref="A86:G86"/>
    <mergeCell ref="A21:G21"/>
    <mergeCell ref="A22:G22"/>
    <mergeCell ref="A57:G57"/>
    <mergeCell ref="A58:G58"/>
    <mergeCell ref="A24:H2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59" orientation="portrait" r:id="rId1"/>
  <rowBreaks count="1" manualBreakCount="1">
    <brk id="5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view="pageBreakPreview" topLeftCell="A4" zoomScale="90" zoomScaleNormal="100" zoomScaleSheetLayoutView="90" zoomScalePageLayoutView="70" workbookViewId="0">
      <selection activeCell="E21" sqref="E21"/>
    </sheetView>
  </sheetViews>
  <sheetFormatPr defaultColWidth="9.1796875" defaultRowHeight="15.5" x14ac:dyDescent="0.35"/>
  <cols>
    <col min="1" max="1" width="2.7265625" style="28" customWidth="1"/>
    <col min="2" max="2" width="25.7265625" style="28" customWidth="1"/>
    <col min="3" max="3" width="20.7265625" style="28" customWidth="1"/>
    <col min="4" max="4" width="18.54296875" style="28" customWidth="1"/>
    <col min="5" max="5" width="34.1796875" style="28" customWidth="1"/>
    <col min="6" max="6" width="22.453125" style="28" customWidth="1"/>
    <col min="7" max="7" width="16.54296875" style="28" customWidth="1"/>
    <col min="8" max="8" width="13.7265625" style="28" customWidth="1"/>
    <col min="9" max="9" width="15.54296875" style="28" customWidth="1"/>
    <col min="10" max="10" width="17.7265625" style="28" customWidth="1"/>
    <col min="11" max="16384" width="9.1796875" style="28"/>
  </cols>
  <sheetData>
    <row r="1" spans="2:10" ht="16.5" customHeight="1" thickBot="1" x14ac:dyDescent="0.4">
      <c r="B1" s="342" t="s">
        <v>227</v>
      </c>
      <c r="C1" s="343"/>
      <c r="D1" s="343"/>
      <c r="E1" s="343"/>
      <c r="F1" s="343"/>
      <c r="G1" s="344"/>
      <c r="H1" s="46"/>
    </row>
    <row r="2" spans="2:10" ht="16.5" customHeight="1" thickBot="1" x14ac:dyDescent="0.4">
      <c r="B2" s="345" t="s">
        <v>336</v>
      </c>
      <c r="C2" s="346"/>
      <c r="D2" s="346"/>
      <c r="E2" s="346"/>
      <c r="F2" s="346"/>
      <c r="G2" s="351"/>
    </row>
    <row r="3" spans="2:10" ht="62.5" thickBot="1" x14ac:dyDescent="0.4">
      <c r="B3" s="47" t="s">
        <v>130</v>
      </c>
      <c r="C3" s="339" t="s">
        <v>170</v>
      </c>
      <c r="D3" s="340"/>
      <c r="E3" s="341"/>
      <c r="F3" s="47" t="s">
        <v>131</v>
      </c>
      <c r="G3" s="47" t="s">
        <v>171</v>
      </c>
      <c r="H3" s="48"/>
    </row>
    <row r="4" spans="2:10" ht="16" thickBot="1" x14ac:dyDescent="0.4">
      <c r="B4" s="49" t="s">
        <v>132</v>
      </c>
      <c r="C4" s="349" t="s">
        <v>228</v>
      </c>
      <c r="D4" s="350"/>
      <c r="E4" s="51">
        <f>1/800</f>
        <v>1.25E-3</v>
      </c>
      <c r="F4" s="52">
        <f>'Auxiliar de limpeza - diurno'!E108</f>
        <v>0</v>
      </c>
      <c r="G4" s="52">
        <f>ROUND(E4*F4,2)</f>
        <v>0</v>
      </c>
      <c r="H4" s="53"/>
    </row>
    <row r="5" spans="2:10" ht="16" thickBot="1" x14ac:dyDescent="0.4">
      <c r="B5" s="49" t="s">
        <v>133</v>
      </c>
      <c r="C5" s="349" t="s">
        <v>229</v>
      </c>
      <c r="D5" s="350"/>
      <c r="E5" s="51">
        <f>1/(30*800)</f>
        <v>4.1669999999999999E-5</v>
      </c>
      <c r="F5" s="52">
        <v>0</v>
      </c>
      <c r="G5" s="52">
        <f>ROUND(E5*F5,2)</f>
        <v>0</v>
      </c>
      <c r="I5" s="62"/>
    </row>
    <row r="6" spans="2:10" ht="16" thickBot="1" x14ac:dyDescent="0.4">
      <c r="F6" s="50" t="s">
        <v>134</v>
      </c>
      <c r="G6" s="52">
        <f>SUM(G4:G5)</f>
        <v>0</v>
      </c>
      <c r="H6" s="55"/>
    </row>
    <row r="7" spans="2:10" s="65" customFormat="1" ht="16" thickBot="1" x14ac:dyDescent="0.4">
      <c r="B7" s="56"/>
      <c r="C7" s="56"/>
      <c r="D7" s="56"/>
      <c r="E7" s="28"/>
      <c r="F7" s="54"/>
      <c r="G7" s="57"/>
      <c r="H7" s="58"/>
      <c r="I7" s="28"/>
      <c r="J7" s="28"/>
    </row>
    <row r="8" spans="2:10" ht="16" thickBot="1" x14ac:dyDescent="0.4">
      <c r="B8" s="342" t="s">
        <v>135</v>
      </c>
      <c r="C8" s="343"/>
      <c r="D8" s="343"/>
      <c r="E8" s="343"/>
      <c r="F8" s="343"/>
      <c r="G8" s="343"/>
      <c r="H8" s="343"/>
      <c r="I8" s="343"/>
      <c r="J8" s="344"/>
    </row>
    <row r="9" spans="2:10" ht="16.5" customHeight="1" thickBot="1" x14ac:dyDescent="0.4">
      <c r="B9" s="345" t="s">
        <v>338</v>
      </c>
      <c r="C9" s="346"/>
      <c r="D9" s="346"/>
      <c r="E9" s="346"/>
      <c r="F9" s="346"/>
      <c r="G9" s="346"/>
      <c r="H9" s="346"/>
      <c r="I9" s="346"/>
      <c r="J9" s="346"/>
    </row>
    <row r="10" spans="2:10" ht="78" thickBot="1" x14ac:dyDescent="0.4">
      <c r="B10" s="47" t="s">
        <v>130</v>
      </c>
      <c r="C10" s="339" t="s">
        <v>170</v>
      </c>
      <c r="D10" s="340"/>
      <c r="E10" s="341"/>
      <c r="F10" s="47" t="s">
        <v>136</v>
      </c>
      <c r="G10" s="47" t="s">
        <v>137</v>
      </c>
      <c r="H10" s="47" t="s">
        <v>138</v>
      </c>
      <c r="I10" s="47" t="s">
        <v>139</v>
      </c>
      <c r="J10" s="47" t="s">
        <v>172</v>
      </c>
    </row>
    <row r="11" spans="2:10" ht="16" thickBot="1" x14ac:dyDescent="0.4">
      <c r="B11" s="49" t="s">
        <v>248</v>
      </c>
      <c r="C11" s="50" t="s">
        <v>233</v>
      </c>
      <c r="D11" s="50">
        <v>380</v>
      </c>
      <c r="E11" s="51">
        <f>1/D11</f>
        <v>2.6315800000000001E-3</v>
      </c>
      <c r="F11" s="49">
        <v>16</v>
      </c>
      <c r="G11" s="49">
        <f>1/188.76</f>
        <v>5.2977325704598403E-3</v>
      </c>
      <c r="H11" s="60">
        <f>E11*F11*G11</f>
        <v>2.231E-4</v>
      </c>
      <c r="I11" s="52">
        <f>'Auxiliar de limpeza - diurno'!E108</f>
        <v>0</v>
      </c>
      <c r="J11" s="52">
        <f>I11*H11</f>
        <v>0</v>
      </c>
    </row>
    <row r="12" spans="2:10" ht="16" thickBot="1" x14ac:dyDescent="0.4">
      <c r="B12" s="49" t="s">
        <v>133</v>
      </c>
      <c r="C12" s="50" t="s">
        <v>234</v>
      </c>
      <c r="D12" s="50">
        <v>380</v>
      </c>
      <c r="E12" s="51">
        <f>1/(30*D12)</f>
        <v>8.7719999999999994E-5</v>
      </c>
      <c r="F12" s="49">
        <v>16</v>
      </c>
      <c r="G12" s="49">
        <f>1/188.76</f>
        <v>5.2977325704598403E-3</v>
      </c>
      <c r="H12" s="60">
        <f>E12*F12*G12</f>
        <v>7.4000000000000003E-6</v>
      </c>
      <c r="I12" s="52">
        <v>0</v>
      </c>
      <c r="J12" s="52">
        <f>ROUND(H12*I12,2)</f>
        <v>0</v>
      </c>
    </row>
    <row r="13" spans="2:10" ht="16" thickBot="1" x14ac:dyDescent="0.4">
      <c r="B13" s="29"/>
      <c r="C13" s="29"/>
      <c r="D13" s="29"/>
      <c r="E13" s="61"/>
      <c r="F13" s="29"/>
      <c r="G13" s="29"/>
      <c r="H13" s="59"/>
      <c r="I13" s="50" t="s">
        <v>134</v>
      </c>
      <c r="J13" s="52">
        <f>SUM(J11:J12)</f>
        <v>0</v>
      </c>
    </row>
    <row r="14" spans="2:10" ht="16" thickBot="1" x14ac:dyDescent="0.4">
      <c r="B14" s="31"/>
      <c r="C14" s="30"/>
      <c r="D14" s="30"/>
      <c r="E14" s="30"/>
      <c r="F14" s="30"/>
      <c r="G14" s="32"/>
    </row>
    <row r="15" spans="2:10" ht="16" thickBot="1" x14ac:dyDescent="0.4">
      <c r="B15" s="342" t="s">
        <v>337</v>
      </c>
      <c r="C15" s="343"/>
      <c r="D15" s="343"/>
      <c r="E15" s="343"/>
      <c r="F15" s="343"/>
      <c r="G15" s="344"/>
    </row>
    <row r="16" spans="2:10" ht="16" thickBot="1" x14ac:dyDescent="0.4">
      <c r="B16" s="56"/>
      <c r="C16" s="56"/>
      <c r="D16" s="56"/>
      <c r="F16" s="54"/>
      <c r="G16" s="57"/>
    </row>
    <row r="17" spans="2:7" ht="16" thickBot="1" x14ac:dyDescent="0.4">
      <c r="B17" s="345" t="s">
        <v>337</v>
      </c>
      <c r="C17" s="346"/>
      <c r="D17" s="346"/>
      <c r="E17" s="346"/>
      <c r="F17" s="346"/>
      <c r="G17" s="351"/>
    </row>
    <row r="18" spans="2:7" ht="62.5" thickBot="1" x14ac:dyDescent="0.4">
      <c r="B18" s="47" t="s">
        <v>130</v>
      </c>
      <c r="C18" s="339" t="s">
        <v>170</v>
      </c>
      <c r="D18" s="340"/>
      <c r="E18" s="341"/>
      <c r="F18" s="47" t="s">
        <v>131</v>
      </c>
      <c r="G18" s="47" t="s">
        <v>171</v>
      </c>
    </row>
    <row r="19" spans="2:7" ht="16" thickBot="1" x14ac:dyDescent="0.4">
      <c r="B19" s="49" t="s">
        <v>132</v>
      </c>
      <c r="C19" s="347" t="s">
        <v>341</v>
      </c>
      <c r="D19" s="348"/>
      <c r="E19" s="51">
        <f>1/200</f>
        <v>5.0000000000000001E-3</v>
      </c>
      <c r="F19" s="52">
        <f>'Auxiliar de limpeza - diurno'!E108</f>
        <v>0</v>
      </c>
      <c r="G19" s="52">
        <f>F19*E19</f>
        <v>0</v>
      </c>
    </row>
    <row r="20" spans="2:7" ht="16" thickBot="1" x14ac:dyDescent="0.4">
      <c r="B20" s="49" t="s">
        <v>133</v>
      </c>
      <c r="C20" s="349" t="s">
        <v>342</v>
      </c>
      <c r="D20" s="350"/>
      <c r="E20" s="51">
        <f>1/(30*200)</f>
        <v>1.6667E-4</v>
      </c>
      <c r="F20" s="52">
        <v>0</v>
      </c>
      <c r="G20" s="52">
        <f>F20*E20</f>
        <v>0</v>
      </c>
    </row>
    <row r="21" spans="2:7" ht="16" thickBot="1" x14ac:dyDescent="0.4">
      <c r="F21" s="50" t="s">
        <v>134</v>
      </c>
      <c r="G21" s="52">
        <f>SUM(G19:G20)</f>
        <v>0</v>
      </c>
    </row>
  </sheetData>
  <mergeCells count="13">
    <mergeCell ref="B1:G1"/>
    <mergeCell ref="C3:E3"/>
    <mergeCell ref="B2:G2"/>
    <mergeCell ref="C4:D4"/>
    <mergeCell ref="C5:D5"/>
    <mergeCell ref="C10:E10"/>
    <mergeCell ref="B8:J8"/>
    <mergeCell ref="B9:J9"/>
    <mergeCell ref="C19:D19"/>
    <mergeCell ref="C20:D20"/>
    <mergeCell ref="B15:G15"/>
    <mergeCell ref="B17:G17"/>
    <mergeCell ref="C18:E1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workbookViewId="0">
      <selection activeCell="D14" sqref="D14"/>
    </sheetView>
  </sheetViews>
  <sheetFormatPr defaultRowHeight="14.5" x14ac:dyDescent="0.35"/>
  <cols>
    <col min="2" max="2" width="50.1796875" customWidth="1"/>
    <col min="4" max="4" width="11.81640625" customWidth="1"/>
    <col min="5" max="5" width="20.81640625" customWidth="1"/>
    <col min="6" max="6" width="17.26953125" customWidth="1"/>
    <col min="7" max="7" width="15.54296875" customWidth="1"/>
  </cols>
  <sheetData>
    <row r="3" spans="1:7" ht="15.5" x14ac:dyDescent="0.35">
      <c r="A3" s="354" t="s">
        <v>323</v>
      </c>
      <c r="B3" s="354"/>
      <c r="C3" s="354"/>
      <c r="D3" s="354"/>
      <c r="E3" s="354"/>
      <c r="F3" s="354"/>
      <c r="G3" s="354"/>
    </row>
    <row r="4" spans="1:7" ht="15.5" x14ac:dyDescent="0.35">
      <c r="A4" s="184"/>
      <c r="B4" s="184"/>
      <c r="C4" s="184"/>
      <c r="D4" s="184"/>
      <c r="E4" s="184"/>
      <c r="F4" s="184"/>
      <c r="G4" s="184"/>
    </row>
    <row r="5" spans="1:7" ht="31" x14ac:dyDescent="0.35">
      <c r="A5" s="185" t="s">
        <v>140</v>
      </c>
      <c r="B5" s="185" t="s">
        <v>324</v>
      </c>
      <c r="C5" s="185" t="s">
        <v>325</v>
      </c>
      <c r="D5" s="185" t="s">
        <v>152</v>
      </c>
      <c r="E5" s="185" t="s">
        <v>326</v>
      </c>
      <c r="F5" s="186" t="s">
        <v>327</v>
      </c>
      <c r="G5" s="185" t="s">
        <v>328</v>
      </c>
    </row>
    <row r="6" spans="1:7" ht="15.5" x14ac:dyDescent="0.35">
      <c r="A6" s="355" t="s">
        <v>329</v>
      </c>
      <c r="B6" s="355"/>
      <c r="C6" s="185"/>
      <c r="D6" s="185"/>
      <c r="E6" s="185"/>
      <c r="F6" s="186"/>
      <c r="G6" s="185"/>
    </row>
    <row r="7" spans="1:7" ht="31" x14ac:dyDescent="0.35">
      <c r="A7" s="187">
        <v>1</v>
      </c>
      <c r="B7" s="188" t="s">
        <v>336</v>
      </c>
      <c r="C7" s="189" t="s">
        <v>144</v>
      </c>
      <c r="D7" s="190">
        <f>resumo!D8</f>
        <v>1465.6</v>
      </c>
      <c r="E7" s="204" t="s">
        <v>330</v>
      </c>
      <c r="F7" s="192">
        <v>800</v>
      </c>
      <c r="G7" s="196">
        <f>D7/F7</f>
        <v>1.83</v>
      </c>
    </row>
    <row r="8" spans="1:7" ht="15.5" x14ac:dyDescent="0.35">
      <c r="A8" s="187"/>
      <c r="B8" s="188"/>
      <c r="C8" s="189"/>
      <c r="D8" s="190"/>
      <c r="E8" s="191"/>
      <c r="F8" s="193"/>
      <c r="G8" s="204"/>
    </row>
    <row r="9" spans="1:7" ht="15.5" x14ac:dyDescent="0.35">
      <c r="A9" s="355" t="s">
        <v>339</v>
      </c>
      <c r="B9" s="355"/>
      <c r="C9" s="189"/>
      <c r="D9" s="190"/>
      <c r="E9" s="194"/>
      <c r="F9" s="193"/>
      <c r="G9" s="214"/>
    </row>
    <row r="10" spans="1:7" ht="15.5" x14ac:dyDescent="0.35">
      <c r="A10" s="187">
        <v>2</v>
      </c>
      <c r="B10" s="195" t="s">
        <v>338</v>
      </c>
      <c r="C10" s="189" t="s">
        <v>144</v>
      </c>
      <c r="D10" s="190">
        <f>resumo!D11</f>
        <v>175.21</v>
      </c>
      <c r="E10" s="204" t="s">
        <v>333</v>
      </c>
      <c r="F10" s="193">
        <v>300</v>
      </c>
      <c r="G10" s="196">
        <f>D10/F10</f>
        <v>0.57999999999999996</v>
      </c>
    </row>
    <row r="11" spans="1:7" ht="15.5" x14ac:dyDescent="0.35">
      <c r="A11" s="187"/>
      <c r="B11" s="187"/>
      <c r="C11" s="189"/>
      <c r="D11" s="190"/>
      <c r="E11" s="197"/>
      <c r="F11" s="193"/>
      <c r="G11" s="198"/>
    </row>
    <row r="12" spans="1:7" ht="15.5" x14ac:dyDescent="0.35">
      <c r="A12" s="355" t="s">
        <v>332</v>
      </c>
      <c r="B12" s="355"/>
      <c r="C12" s="189"/>
      <c r="D12" s="190"/>
      <c r="E12" s="197"/>
      <c r="F12" s="193"/>
      <c r="G12" s="198"/>
    </row>
    <row r="13" spans="1:7" ht="15.5" x14ac:dyDescent="0.35">
      <c r="A13" s="187">
        <v>3</v>
      </c>
      <c r="B13" s="195" t="s">
        <v>337</v>
      </c>
      <c r="C13" s="189" t="s">
        <v>144</v>
      </c>
      <c r="D13" s="190">
        <f>resumo!D14</f>
        <v>264.5</v>
      </c>
      <c r="E13" s="204" t="s">
        <v>331</v>
      </c>
      <c r="F13" s="193">
        <v>200</v>
      </c>
      <c r="G13" s="196">
        <f t="shared" ref="G13" si="0">D13/F13</f>
        <v>1.32</v>
      </c>
    </row>
    <row r="14" spans="1:7" ht="16" thickBot="1" x14ac:dyDescent="0.4">
      <c r="A14" s="199"/>
      <c r="B14" s="200"/>
      <c r="C14" s="201"/>
      <c r="D14" s="201"/>
      <c r="E14" s="201"/>
      <c r="F14" s="201"/>
      <c r="G14" s="201"/>
    </row>
    <row r="15" spans="1:7" ht="16" thickBot="1" x14ac:dyDescent="0.4">
      <c r="A15" s="201"/>
      <c r="B15" s="201"/>
      <c r="C15" s="201"/>
      <c r="D15" s="201"/>
      <c r="E15" s="352" t="s">
        <v>334</v>
      </c>
      <c r="F15" s="353"/>
      <c r="G15" s="202">
        <f>SUM(G7:G14)</f>
        <v>3.73</v>
      </c>
    </row>
    <row r="16" spans="1:7" ht="16" thickBot="1" x14ac:dyDescent="0.4">
      <c r="A16" s="201"/>
      <c r="B16" s="201"/>
      <c r="C16" s="201"/>
      <c r="D16" s="201"/>
      <c r="E16" s="201"/>
      <c r="F16" s="201"/>
      <c r="G16" s="201"/>
    </row>
    <row r="17" spans="1:7" ht="16" thickBot="1" x14ac:dyDescent="0.4">
      <c r="A17" s="201"/>
      <c r="B17" s="201"/>
      <c r="C17" s="201"/>
      <c r="D17" s="201"/>
      <c r="E17" s="352" t="s">
        <v>335</v>
      </c>
      <c r="F17" s="353"/>
      <c r="G17" s="203">
        <f>G15</f>
        <v>4</v>
      </c>
    </row>
  </sheetData>
  <mergeCells count="6">
    <mergeCell ref="E17:F17"/>
    <mergeCell ref="A3:G3"/>
    <mergeCell ref="A6:B6"/>
    <mergeCell ref="A9:B9"/>
    <mergeCell ref="A12:B12"/>
    <mergeCell ref="E15:F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Plan2</vt:lpstr>
      <vt:lpstr>Plan3</vt:lpstr>
      <vt:lpstr>resumo</vt:lpstr>
      <vt:lpstr>METRAGEM DAS ÁREAS</vt:lpstr>
      <vt:lpstr>Auxiliar de limpeza - diurno</vt:lpstr>
      <vt:lpstr>Uniformes</vt:lpstr>
      <vt:lpstr>Materiais</vt:lpstr>
      <vt:lpstr>M2</vt:lpstr>
      <vt:lpstr>Produtividade - 2 </vt:lpstr>
      <vt:lpstr>'Auxiliar de limpeza - diurno'!Area_de_impressao</vt:lpstr>
      <vt:lpstr>'M2'!Area_de_impressao</vt:lpstr>
      <vt:lpstr>Materiais!Area_de_impressao</vt:lpstr>
      <vt:lpstr>resumo!Area_de_impressao</vt:lpstr>
      <vt:lpstr>Uniformes!Area_de_impressao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</dc:creator>
  <cp:lastModifiedBy>SOPH</cp:lastModifiedBy>
  <cp:lastPrinted>2023-03-23T16:03:03Z</cp:lastPrinted>
  <dcterms:created xsi:type="dcterms:W3CDTF">2014-04-11T01:53:38Z</dcterms:created>
  <dcterms:modified xsi:type="dcterms:W3CDTF">2023-12-01T15:59:28Z</dcterms:modified>
</cp:coreProperties>
</file>