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51841177253\Desktop\G\PLANILHA SEFIN - RO 2022\"/>
    </mc:Choice>
  </mc:AlternateContent>
  <bookViews>
    <workbookView xWindow="0" yWindow="0" windowWidth="28800" windowHeight="12330" tabRatio="951" firstSheet="2" activeTab="2"/>
  </bookViews>
  <sheets>
    <sheet name="Plan2" sheetId="2" state="hidden" r:id="rId1"/>
    <sheet name="Plan3" sheetId="3" state="hidden" r:id="rId2"/>
    <sheet name="resumo" sheetId="48" r:id="rId3"/>
    <sheet name="1 - AUX. ADMINISTRATIVO" sheetId="53" r:id="rId4"/>
    <sheet name="1  -COPEIRA" sheetId="51" r:id="rId5"/>
    <sheet name="1 - RECEPCIONISTA" sheetId="52" r:id="rId6"/>
    <sheet name="2 - AUX. ADMINISTRATIVO (2)" sheetId="56" r:id="rId7"/>
    <sheet name="2  -COPEIRA (2)" sheetId="57" r:id="rId8"/>
    <sheet name="2 - RECEPCIONISTA (2)" sheetId="58" r:id="rId9"/>
    <sheet name="3 - AUX. ADMINISTRATIVO (3)" sheetId="59" r:id="rId10"/>
    <sheet name="Encarreg." sheetId="54" state="hidden" r:id="rId11"/>
    <sheet name="3  -COPEIRA (3)" sheetId="60" r:id="rId12"/>
    <sheet name="3 - RECEPCIONISTA (3)" sheetId="61" r:id="rId13"/>
    <sheet name="4 - AUX. ADMINISTRATIVO (4)" sheetId="62" r:id="rId14"/>
    <sheet name="4  -COPEIRA (4)" sheetId="63" r:id="rId15"/>
    <sheet name="4 - RECEPCIONISTA (4)" sheetId="64" r:id="rId16"/>
    <sheet name="5 - AUX. ADMINISTRATIVO (5)" sheetId="65" r:id="rId17"/>
    <sheet name="5  -COPEIRA (5)" sheetId="66" r:id="rId18"/>
    <sheet name="5 - RECEPCIONISTA (5)" sheetId="67" r:id="rId19"/>
    <sheet name="6 - AUX. ADMINISTRATIVO (6)" sheetId="68" r:id="rId20"/>
    <sheet name="6  -COPEIRA (6)" sheetId="69" r:id="rId21"/>
    <sheet name="6 - RECEPCIONISTA (6)" sheetId="70" r:id="rId22"/>
    <sheet name="UNIFORMES" sheetId="47" r:id="rId23"/>
    <sheet name="Material e uniforme (2)" sheetId="55" state="hidden" r:id="rId24"/>
    <sheet name="SEGURANÇA  CURSOS TREINA" sheetId="49" r:id="rId25"/>
    <sheet name="M2" sheetId="43" state="hidden" r:id="rId26"/>
    <sheet name="PRODUTIVIDADE" sheetId="50" state="hidden" r:id="rId27"/>
  </sheets>
  <definedNames>
    <definedName name="_xlnm.Print_Area" localSheetId="25">'M2'!$A$1:$I$110</definedName>
    <definedName name="_xlnm.Print_Area" localSheetId="23">'Material e uniforme (2)'!$A$1:$I$96</definedName>
    <definedName name="_xlnm.Print_Area" localSheetId="2">resumo!$A$1:$G$50</definedName>
    <definedName name="_xlnm.Print_Area" localSheetId="24">'SEGURANÇA  CURSOS TREINA'!$A$1:$G$11</definedName>
    <definedName name="_xlnm.Print_Area" localSheetId="22">UNIFORMES!$A$1:$G$30</definedName>
    <definedName name="_xlnm.Print_Titles" localSheetId="25">'M2'!#REF!</definedName>
  </definedNames>
  <calcPr calcId="162913"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4" i="53" l="1"/>
  <c r="D64" i="51" l="1"/>
  <c r="D64" i="70"/>
  <c r="D64" i="69"/>
  <c r="D64" i="68"/>
  <c r="D64" i="67"/>
  <c r="D64" i="66"/>
  <c r="D64" i="65"/>
  <c r="D64" i="64"/>
  <c r="D64" i="63"/>
  <c r="D64" i="62"/>
  <c r="D64" i="61"/>
  <c r="D64" i="60"/>
  <c r="D64" i="59"/>
  <c r="D64" i="58"/>
  <c r="D64" i="57"/>
  <c r="D64" i="56"/>
  <c r="E17" i="53" l="1"/>
  <c r="F17" i="47" l="1"/>
  <c r="G17" i="47" s="1"/>
  <c r="D102" i="70"/>
  <c r="D94" i="70"/>
  <c r="D74" i="70"/>
  <c r="D78" i="70" s="1"/>
  <c r="E74" i="70"/>
  <c r="D60" i="70"/>
  <c r="D57" i="70"/>
  <c r="D56" i="70"/>
  <c r="D40" i="70"/>
  <c r="D27" i="70"/>
  <c r="D29" i="70" s="1"/>
  <c r="E17" i="70"/>
  <c r="D102" i="69"/>
  <c r="D94" i="69"/>
  <c r="D74" i="69"/>
  <c r="D78" i="69" s="1"/>
  <c r="E74" i="69"/>
  <c r="D60" i="69"/>
  <c r="D57" i="69"/>
  <c r="D56" i="69"/>
  <c r="D40" i="69"/>
  <c r="D27" i="69"/>
  <c r="D29" i="69" s="1"/>
  <c r="E17" i="69"/>
  <c r="D102" i="68"/>
  <c r="D94" i="68"/>
  <c r="D74" i="68"/>
  <c r="D78" i="68" s="1"/>
  <c r="E74" i="68"/>
  <c r="D60" i="68"/>
  <c r="D57" i="68"/>
  <c r="D56" i="68"/>
  <c r="D40" i="68"/>
  <c r="D27" i="68"/>
  <c r="D29" i="68" s="1"/>
  <c r="D102" i="67"/>
  <c r="D94" i="67"/>
  <c r="D74" i="67"/>
  <c r="D78" i="67" s="1"/>
  <c r="E74" i="67"/>
  <c r="D60" i="67"/>
  <c r="D57" i="67"/>
  <c r="D56" i="67"/>
  <c r="D40" i="67"/>
  <c r="D27" i="67"/>
  <c r="D29" i="67" s="1"/>
  <c r="E17" i="67"/>
  <c r="D102" i="66"/>
  <c r="D94" i="66"/>
  <c r="D74" i="66"/>
  <c r="D78" i="66" s="1"/>
  <c r="E74" i="66"/>
  <c r="D60" i="66"/>
  <c r="D57" i="66"/>
  <c r="D56" i="66"/>
  <c r="D40" i="66"/>
  <c r="D27" i="66"/>
  <c r="D29" i="66" s="1"/>
  <c r="E17" i="66"/>
  <c r="D102" i="65"/>
  <c r="D94" i="65"/>
  <c r="D74" i="65"/>
  <c r="D78" i="65" s="1"/>
  <c r="E74" i="65"/>
  <c r="D60" i="65"/>
  <c r="D57" i="65"/>
  <c r="D56" i="65"/>
  <c r="D40" i="65"/>
  <c r="D27" i="65"/>
  <c r="D29" i="65" s="1"/>
  <c r="D102" i="64"/>
  <c r="D94" i="64"/>
  <c r="D74" i="64"/>
  <c r="D78" i="64" s="1"/>
  <c r="E74" i="64"/>
  <c r="D60" i="64"/>
  <c r="D57" i="64"/>
  <c r="D56" i="64"/>
  <c r="D40" i="64"/>
  <c r="D27" i="64"/>
  <c r="D29" i="64" s="1"/>
  <c r="E17" i="64"/>
  <c r="D102" i="63"/>
  <c r="D94" i="63"/>
  <c r="D74" i="63"/>
  <c r="D78" i="63" s="1"/>
  <c r="E74" i="63"/>
  <c r="D60" i="63"/>
  <c r="D57" i="63"/>
  <c r="D56" i="63"/>
  <c r="D40" i="63"/>
  <c r="D27" i="63"/>
  <c r="D29" i="63" s="1"/>
  <c r="E17" i="63"/>
  <c r="D102" i="62"/>
  <c r="D94" i="62"/>
  <c r="D74" i="62"/>
  <c r="D78" i="62" s="1"/>
  <c r="E74" i="62"/>
  <c r="D60" i="62"/>
  <c r="D57" i="62"/>
  <c r="D56" i="62"/>
  <c r="D40" i="62"/>
  <c r="D27" i="62"/>
  <c r="D29" i="62" s="1"/>
  <c r="E17" i="62"/>
  <c r="D102" i="61"/>
  <c r="D94" i="61"/>
  <c r="D74" i="61"/>
  <c r="D78" i="61" s="1"/>
  <c r="E74" i="61"/>
  <c r="D60" i="61"/>
  <c r="D57" i="61"/>
  <c r="D56" i="61"/>
  <c r="D40" i="61"/>
  <c r="D27" i="61"/>
  <c r="D29" i="61" s="1"/>
  <c r="E17" i="61"/>
  <c r="D102" i="60"/>
  <c r="D94" i="60"/>
  <c r="D74" i="60"/>
  <c r="D78" i="60" s="1"/>
  <c r="E74" i="60"/>
  <c r="D60" i="60"/>
  <c r="D57" i="60"/>
  <c r="D56" i="60"/>
  <c r="D40" i="60"/>
  <c r="D27" i="60"/>
  <c r="D29" i="60" s="1"/>
  <c r="E17" i="60"/>
  <c r="D102" i="59"/>
  <c r="D94" i="59"/>
  <c r="D74" i="59"/>
  <c r="D78" i="59" s="1"/>
  <c r="E74" i="59"/>
  <c r="D60" i="59"/>
  <c r="D57" i="59"/>
  <c r="D56" i="59"/>
  <c r="D40" i="59"/>
  <c r="D27" i="59"/>
  <c r="D29" i="59" s="1"/>
  <c r="E17" i="59"/>
  <c r="D102" i="58"/>
  <c r="D94" i="58"/>
  <c r="D74" i="58"/>
  <c r="D78" i="58" s="1"/>
  <c r="E74" i="58"/>
  <c r="D60" i="58"/>
  <c r="D57" i="58"/>
  <c r="D56" i="58"/>
  <c r="D40" i="58"/>
  <c r="D27" i="58"/>
  <c r="D29" i="58" s="1"/>
  <c r="E17" i="58"/>
  <c r="D102" i="57"/>
  <c r="D94" i="57"/>
  <c r="D74" i="57"/>
  <c r="D78" i="57" s="1"/>
  <c r="E74" i="57"/>
  <c r="D60" i="57"/>
  <c r="D57" i="57"/>
  <c r="D56" i="57"/>
  <c r="D40" i="57"/>
  <c r="D27" i="57"/>
  <c r="D29" i="57" s="1"/>
  <c r="E17" i="57"/>
  <c r="D102" i="56"/>
  <c r="D94" i="56"/>
  <c r="D74" i="56"/>
  <c r="D78" i="56" s="1"/>
  <c r="E74" i="56"/>
  <c r="D60" i="56"/>
  <c r="D57" i="56"/>
  <c r="D56" i="56"/>
  <c r="D40" i="56"/>
  <c r="D27" i="56"/>
  <c r="D29" i="56" s="1"/>
  <c r="E17" i="56"/>
  <c r="F27" i="47"/>
  <c r="G27" i="47" s="1"/>
  <c r="F26" i="47"/>
  <c r="G26" i="47" s="1"/>
  <c r="F25" i="47"/>
  <c r="G25" i="47" s="1"/>
  <c r="F24" i="47"/>
  <c r="G24" i="47" s="1"/>
  <c r="F18" i="47"/>
  <c r="G18" i="47" s="1"/>
  <c r="F16" i="47"/>
  <c r="G16" i="47" s="1"/>
  <c r="F15" i="47"/>
  <c r="G15" i="47" s="1"/>
  <c r="F14" i="47"/>
  <c r="G14" i="47" s="1"/>
  <c r="F4" i="47"/>
  <c r="G4" i="47" s="1"/>
  <c r="F5" i="47"/>
  <c r="G5" i="47" s="1"/>
  <c r="F6" i="47"/>
  <c r="G6" i="47" s="1"/>
  <c r="F7" i="47"/>
  <c r="G7" i="47" s="1"/>
  <c r="E20" i="70" l="1"/>
  <c r="E24" i="70" s="1"/>
  <c r="E47" i="70"/>
  <c r="E20" i="69"/>
  <c r="E24" i="69" s="1"/>
  <c r="E47" i="69"/>
  <c r="E20" i="68"/>
  <c r="E20" i="67"/>
  <c r="E47" i="67"/>
  <c r="E20" i="66"/>
  <c r="E47" i="66"/>
  <c r="E20" i="65"/>
  <c r="E24" i="65" s="1"/>
  <c r="E47" i="65"/>
  <c r="E20" i="64"/>
  <c r="E47" i="63"/>
  <c r="E20" i="63"/>
  <c r="E24" i="63" s="1"/>
  <c r="E20" i="62"/>
  <c r="E24" i="62" s="1"/>
  <c r="E20" i="61"/>
  <c r="E47" i="61"/>
  <c r="E20" i="60"/>
  <c r="E20" i="59"/>
  <c r="E24" i="59" s="1"/>
  <c r="E47" i="59"/>
  <c r="E20" i="58"/>
  <c r="E47" i="58"/>
  <c r="E20" i="57"/>
  <c r="E24" i="57" s="1"/>
  <c r="E20" i="56"/>
  <c r="E24" i="61"/>
  <c r="D70" i="67"/>
  <c r="D77" i="67" s="1"/>
  <c r="D79" i="67" s="1"/>
  <c r="D70" i="66"/>
  <c r="D77" i="66" s="1"/>
  <c r="D79" i="66" s="1"/>
  <c r="G19" i="47"/>
  <c r="G8" i="47"/>
  <c r="D70" i="70"/>
  <c r="D77" i="70" s="1"/>
  <c r="D79" i="70" s="1"/>
  <c r="D59" i="70"/>
  <c r="D70" i="69"/>
  <c r="D77" i="69" s="1"/>
  <c r="D79" i="69" s="1"/>
  <c r="D59" i="69"/>
  <c r="D70" i="68"/>
  <c r="D77" i="68" s="1"/>
  <c r="D79" i="68" s="1"/>
  <c r="E24" i="68"/>
  <c r="D59" i="68"/>
  <c r="E47" i="68"/>
  <c r="D59" i="67"/>
  <c r="E24" i="67"/>
  <c r="D59" i="66"/>
  <c r="D61" i="66" s="1"/>
  <c r="E24" i="66"/>
  <c r="D70" i="65"/>
  <c r="D77" i="65" s="1"/>
  <c r="D79" i="65" s="1"/>
  <c r="D59" i="65"/>
  <c r="E47" i="64"/>
  <c r="D59" i="64"/>
  <c r="D70" i="64"/>
  <c r="D77" i="64" s="1"/>
  <c r="D79" i="64" s="1"/>
  <c r="E24" i="64"/>
  <c r="D70" i="63"/>
  <c r="D77" i="63" s="1"/>
  <c r="D79" i="63" s="1"/>
  <c r="D59" i="63"/>
  <c r="D70" i="62"/>
  <c r="D77" i="62" s="1"/>
  <c r="D79" i="62" s="1"/>
  <c r="D59" i="62"/>
  <c r="E47" i="62"/>
  <c r="D70" i="61"/>
  <c r="D77" i="61" s="1"/>
  <c r="D79" i="61" s="1"/>
  <c r="D59" i="61"/>
  <c r="D70" i="60"/>
  <c r="D77" i="60" s="1"/>
  <c r="D79" i="60" s="1"/>
  <c r="E47" i="60"/>
  <c r="E24" i="60"/>
  <c r="D59" i="60"/>
  <c r="D61" i="60" s="1"/>
  <c r="D70" i="59"/>
  <c r="D77" i="59" s="1"/>
  <c r="D79" i="59" s="1"/>
  <c r="D59" i="59"/>
  <c r="D70" i="58"/>
  <c r="D77" i="58" s="1"/>
  <c r="D79" i="58" s="1"/>
  <c r="D59" i="58"/>
  <c r="E24" i="58"/>
  <c r="D70" i="57"/>
  <c r="D77" i="57" s="1"/>
  <c r="D79" i="57" s="1"/>
  <c r="E47" i="57"/>
  <c r="D59" i="57"/>
  <c r="D70" i="56"/>
  <c r="D77" i="56" s="1"/>
  <c r="D79" i="56" s="1"/>
  <c r="D59" i="56"/>
  <c r="E24" i="56"/>
  <c r="G28" i="47"/>
  <c r="G90" i="55"/>
  <c r="I90" i="55" s="1"/>
  <c r="G89" i="55"/>
  <c r="I89" i="55" s="1"/>
  <c r="G88" i="55"/>
  <c r="I88" i="55" s="1"/>
  <c r="G87" i="55"/>
  <c r="I87" i="55" s="1"/>
  <c r="G86" i="55"/>
  <c r="I86" i="55" s="1"/>
  <c r="G85" i="55"/>
  <c r="I85" i="55" s="1"/>
  <c r="G84" i="55"/>
  <c r="I84" i="55" s="1"/>
  <c r="G83" i="55"/>
  <c r="I83" i="55" s="1"/>
  <c r="G82" i="55"/>
  <c r="I82" i="55" s="1"/>
  <c r="G81" i="55"/>
  <c r="I81" i="55" s="1"/>
  <c r="G75" i="55"/>
  <c r="I75" i="55" s="1"/>
  <c r="G74" i="55"/>
  <c r="I74" i="55" s="1"/>
  <c r="G73" i="55"/>
  <c r="I73" i="55" s="1"/>
  <c r="G72" i="55"/>
  <c r="I72" i="55" s="1"/>
  <c r="G71" i="55"/>
  <c r="I71" i="55" s="1"/>
  <c r="G70" i="55"/>
  <c r="I70" i="55" s="1"/>
  <c r="G69" i="55"/>
  <c r="I69" i="55" s="1"/>
  <c r="G68" i="55"/>
  <c r="I68" i="55" s="1"/>
  <c r="G67" i="55"/>
  <c r="I67" i="55" s="1"/>
  <c r="G66" i="55"/>
  <c r="I66" i="55" s="1"/>
  <c r="G65" i="55"/>
  <c r="I65" i="55" s="1"/>
  <c r="G64" i="55"/>
  <c r="I64" i="55" s="1"/>
  <c r="G63" i="55"/>
  <c r="I63" i="55" s="1"/>
  <c r="G62" i="55"/>
  <c r="I62" i="55" s="1"/>
  <c r="G61" i="55"/>
  <c r="I61" i="55" s="1"/>
  <c r="G55" i="55"/>
  <c r="I55" i="55" s="1"/>
  <c r="G54" i="55"/>
  <c r="I54" i="55" s="1"/>
  <c r="G53" i="55"/>
  <c r="I53" i="55" s="1"/>
  <c r="G52" i="55"/>
  <c r="I52" i="55" s="1"/>
  <c r="G51" i="55"/>
  <c r="I51" i="55" s="1"/>
  <c r="G50" i="55"/>
  <c r="I50" i="55" s="1"/>
  <c r="G49" i="55"/>
  <c r="I49" i="55" s="1"/>
  <c r="G48" i="55"/>
  <c r="I48" i="55" s="1"/>
  <c r="G47" i="55"/>
  <c r="I47" i="55" s="1"/>
  <c r="G46" i="55"/>
  <c r="I46" i="55" s="1"/>
  <c r="G45" i="55"/>
  <c r="I45" i="55" s="1"/>
  <c r="G44" i="55"/>
  <c r="I44" i="55" s="1"/>
  <c r="G37" i="55"/>
  <c r="I37" i="55" s="1"/>
  <c r="G36" i="55"/>
  <c r="I36" i="55" s="1"/>
  <c r="G35" i="55"/>
  <c r="I35" i="55" s="1"/>
  <c r="G34" i="55"/>
  <c r="I34" i="55" s="1"/>
  <c r="G33" i="55"/>
  <c r="I33" i="55" s="1"/>
  <c r="G32" i="55"/>
  <c r="I32" i="55" s="1"/>
  <c r="G31" i="55"/>
  <c r="I31" i="55" s="1"/>
  <c r="G30" i="55"/>
  <c r="I30" i="55" s="1"/>
  <c r="G29" i="55"/>
  <c r="I29" i="55" s="1"/>
  <c r="G28" i="55"/>
  <c r="I28" i="55" s="1"/>
  <c r="G27" i="55"/>
  <c r="I27" i="55" s="1"/>
  <c r="G26" i="55"/>
  <c r="I26" i="55" s="1"/>
  <c r="G25" i="55"/>
  <c r="I25" i="55" s="1"/>
  <c r="G24" i="55"/>
  <c r="I24" i="55" s="1"/>
  <c r="G23" i="55"/>
  <c r="I23" i="55" s="1"/>
  <c r="G22" i="55"/>
  <c r="I22" i="55" s="1"/>
  <c r="G21" i="55"/>
  <c r="I21" i="55" s="1"/>
  <c r="G20" i="55"/>
  <c r="I20" i="55" s="1"/>
  <c r="G19" i="55"/>
  <c r="I19" i="55" s="1"/>
  <c r="G18" i="55"/>
  <c r="I18" i="55" s="1"/>
  <c r="G17" i="55"/>
  <c r="I17" i="55" s="1"/>
  <c r="H11" i="55"/>
  <c r="F11" i="55"/>
  <c r="F10" i="55"/>
  <c r="H10" i="55" s="1"/>
  <c r="F9" i="55"/>
  <c r="H9" i="55" s="1"/>
  <c r="F8" i="55"/>
  <c r="H8" i="55" s="1"/>
  <c r="H7" i="55"/>
  <c r="F7" i="55"/>
  <c r="F6" i="55"/>
  <c r="H6" i="55" s="1"/>
  <c r="F5" i="55"/>
  <c r="H5" i="55" s="1"/>
  <c r="F4" i="55"/>
  <c r="H4" i="55" s="1"/>
  <c r="F10" i="49"/>
  <c r="G10" i="49" s="1"/>
  <c r="G11" i="49" s="1"/>
  <c r="E29" i="70" l="1"/>
  <c r="H12" i="55"/>
  <c r="D61" i="70"/>
  <c r="D61" i="69"/>
  <c r="D61" i="68"/>
  <c r="D61" i="67"/>
  <c r="D61" i="65"/>
  <c r="D61" i="64"/>
  <c r="D61" i="63"/>
  <c r="D61" i="62"/>
  <c r="D61" i="61"/>
  <c r="D61" i="59"/>
  <c r="D61" i="58"/>
  <c r="D61" i="57"/>
  <c r="E47" i="56"/>
  <c r="D61" i="56"/>
  <c r="I91" i="55"/>
  <c r="I38" i="55"/>
  <c r="I56" i="55"/>
  <c r="I76" i="55"/>
  <c r="D64" i="54"/>
  <c r="D64" i="52"/>
  <c r="E61" i="65" l="1"/>
  <c r="E29" i="61"/>
  <c r="E61" i="70"/>
  <c r="E61" i="61"/>
  <c r="E61" i="69"/>
  <c r="E29" i="59"/>
  <c r="E29" i="67"/>
  <c r="E29" i="60"/>
  <c r="E61" i="62"/>
  <c r="E29" i="64"/>
  <c r="E29" i="66"/>
  <c r="E29" i="69"/>
  <c r="E61" i="68"/>
  <c r="E29" i="68"/>
  <c r="E61" i="67"/>
  <c r="E61" i="66"/>
  <c r="E29" i="65"/>
  <c r="E61" i="64"/>
  <c r="E61" i="63"/>
  <c r="E29" i="63"/>
  <c r="E29" i="62"/>
  <c r="E61" i="60"/>
  <c r="E61" i="59"/>
  <c r="E61" i="58"/>
  <c r="E29" i="58"/>
  <c r="E61" i="57"/>
  <c r="E29" i="57"/>
  <c r="E29" i="56"/>
  <c r="E61" i="56"/>
  <c r="E46" i="54"/>
  <c r="E40" i="61" l="1"/>
  <c r="E52" i="61" s="1"/>
  <c r="E40" i="70"/>
  <c r="E52" i="70" s="1"/>
  <c r="I22" i="50"/>
  <c r="I21" i="50"/>
  <c r="I20" i="50"/>
  <c r="D108" i="43"/>
  <c r="D107" i="43"/>
  <c r="D102" i="43"/>
  <c r="D101" i="43"/>
  <c r="D96" i="43"/>
  <c r="D95" i="43"/>
  <c r="D102" i="54"/>
  <c r="D94" i="54"/>
  <c r="D74" i="54"/>
  <c r="D78" i="54" s="1"/>
  <c r="E73" i="54"/>
  <c r="E74" i="54" s="1"/>
  <c r="E78" i="54" s="1"/>
  <c r="D60" i="54"/>
  <c r="D57" i="54"/>
  <c r="D56" i="54"/>
  <c r="E43" i="54"/>
  <c r="D40" i="54"/>
  <c r="D27" i="54"/>
  <c r="D29" i="54" s="1"/>
  <c r="E19" i="54"/>
  <c r="E17" i="54"/>
  <c r="D102" i="53"/>
  <c r="D94" i="53"/>
  <c r="D74" i="53"/>
  <c r="E74" i="53"/>
  <c r="D60" i="53"/>
  <c r="D57" i="53"/>
  <c r="D56" i="53"/>
  <c r="D40" i="53"/>
  <c r="D27" i="53"/>
  <c r="D29" i="53" s="1"/>
  <c r="D102" i="52"/>
  <c r="D94" i="52"/>
  <c r="D74" i="52"/>
  <c r="D78" i="52" s="1"/>
  <c r="D60" i="52"/>
  <c r="D57" i="52"/>
  <c r="D56" i="52"/>
  <c r="D40" i="52"/>
  <c r="D27" i="52"/>
  <c r="D29" i="52" s="1"/>
  <c r="E17" i="52"/>
  <c r="D102" i="51"/>
  <c r="D94" i="51"/>
  <c r="D74" i="51"/>
  <c r="D78" i="51" s="1"/>
  <c r="E74" i="51"/>
  <c r="D60" i="51"/>
  <c r="D57" i="51"/>
  <c r="D56" i="51"/>
  <c r="D40" i="51"/>
  <c r="D70" i="51" s="1"/>
  <c r="D77" i="51" s="1"/>
  <c r="D27" i="51"/>
  <c r="D29" i="51" s="1"/>
  <c r="E17" i="51"/>
  <c r="E40" i="64" l="1"/>
  <c r="E52" i="64" s="1"/>
  <c r="E40" i="59"/>
  <c r="E52" i="59" s="1"/>
  <c r="E20" i="52"/>
  <c r="E20" i="51"/>
  <c r="E24" i="51" s="1"/>
  <c r="E40" i="67"/>
  <c r="E52" i="67" s="1"/>
  <c r="E40" i="66"/>
  <c r="E52" i="66" s="1"/>
  <c r="E40" i="60"/>
  <c r="E52" i="60" s="1"/>
  <c r="E40" i="63"/>
  <c r="E52" i="63" s="1"/>
  <c r="E40" i="69"/>
  <c r="E52" i="69" s="1"/>
  <c r="E40" i="68"/>
  <c r="E52" i="68" s="1"/>
  <c r="E40" i="65"/>
  <c r="E52" i="65" s="1"/>
  <c r="E40" i="62"/>
  <c r="E52" i="62" s="1"/>
  <c r="E40" i="58"/>
  <c r="E52" i="58" s="1"/>
  <c r="E40" i="57"/>
  <c r="E52" i="57" s="1"/>
  <c r="E40" i="56"/>
  <c r="E52" i="56" s="1"/>
  <c r="D59" i="52"/>
  <c r="D70" i="52"/>
  <c r="D77" i="52" s="1"/>
  <c r="D79" i="52" s="1"/>
  <c r="E20" i="53"/>
  <c r="E24" i="53" s="1"/>
  <c r="E47" i="53"/>
  <c r="D59" i="54"/>
  <c r="D69" i="54"/>
  <c r="D70" i="54" s="1"/>
  <c r="D77" i="54" s="1"/>
  <c r="D79" i="54" s="1"/>
  <c r="E20" i="54"/>
  <c r="E24" i="54" s="1"/>
  <c r="E45" i="54"/>
  <c r="E42" i="54"/>
  <c r="E47" i="54" s="1"/>
  <c r="E51" i="54" s="1"/>
  <c r="D61" i="52"/>
  <c r="D59" i="51"/>
  <c r="D61" i="51" s="1"/>
  <c r="E24" i="52"/>
  <c r="D59" i="53"/>
  <c r="D70" i="53"/>
  <c r="D77" i="53" s="1"/>
  <c r="D61" i="54"/>
  <c r="D79" i="51"/>
  <c r="D78" i="53"/>
  <c r="I15" i="50"/>
  <c r="I14" i="50"/>
  <c r="D89" i="43"/>
  <c r="D88" i="43"/>
  <c r="D83" i="43"/>
  <c r="D82" i="43"/>
  <c r="D79" i="53" l="1"/>
  <c r="E74" i="52"/>
  <c r="E47" i="51"/>
  <c r="E28" i="52"/>
  <c r="E27" i="52"/>
  <c r="E27" i="54"/>
  <c r="E59" i="54"/>
  <c r="E47" i="52"/>
  <c r="D61" i="53"/>
  <c r="E64" i="54"/>
  <c r="E105" i="54"/>
  <c r="E67" i="54"/>
  <c r="E58" i="54"/>
  <c r="E56" i="54"/>
  <c r="E28" i="54"/>
  <c r="E29" i="54" s="1"/>
  <c r="E55" i="54"/>
  <c r="E65" i="54"/>
  <c r="E66" i="54"/>
  <c r="E68" i="54"/>
  <c r="E69" i="54"/>
  <c r="E60" i="54"/>
  <c r="E57" i="54"/>
  <c r="E29" i="52" l="1"/>
  <c r="E61" i="53"/>
  <c r="E61" i="52"/>
  <c r="E61" i="51"/>
  <c r="E70" i="54"/>
  <c r="E77" i="54" s="1"/>
  <c r="E79" i="54" s="1"/>
  <c r="E108" i="54" s="1"/>
  <c r="E29" i="51"/>
  <c r="E29" i="53"/>
  <c r="E61" i="54"/>
  <c r="E107" i="54" s="1"/>
  <c r="E49" i="54"/>
  <c r="E34" i="54"/>
  <c r="E37" i="54"/>
  <c r="E32" i="54"/>
  <c r="E39" i="54"/>
  <c r="E35" i="54"/>
  <c r="E38" i="54"/>
  <c r="E36" i="54"/>
  <c r="E33" i="54"/>
  <c r="I18" i="50"/>
  <c r="I16" i="50"/>
  <c r="I17" i="50"/>
  <c r="E40" i="54" l="1"/>
  <c r="E50" i="54" s="1"/>
  <c r="E52" i="54" s="1"/>
  <c r="E40" i="51" l="1"/>
  <c r="E52" i="51" s="1"/>
  <c r="E40" i="52"/>
  <c r="E52" i="52" s="1"/>
  <c r="E40" i="53"/>
  <c r="E52" i="53" s="1"/>
  <c r="E82" i="54"/>
  <c r="E106" i="54"/>
  <c r="F102" i="43"/>
  <c r="F101" i="43"/>
  <c r="D5" i="43"/>
  <c r="D4" i="43"/>
  <c r="G101" i="43" l="1"/>
  <c r="G102" i="43"/>
  <c r="E70" i="52" l="1"/>
  <c r="E79" i="52" s="1"/>
  <c r="E70" i="51"/>
  <c r="E79" i="51" s="1"/>
  <c r="E70" i="53"/>
  <c r="E79" i="53" s="1"/>
  <c r="D75" i="43"/>
  <c r="D74" i="43"/>
  <c r="D69" i="43"/>
  <c r="D68" i="43"/>
  <c r="D62" i="43"/>
  <c r="D61" i="43"/>
  <c r="D50" i="43"/>
  <c r="D49" i="43"/>
  <c r="D43" i="43"/>
  <c r="D42" i="43"/>
  <c r="D37" i="43"/>
  <c r="D36" i="43"/>
  <c r="D30" i="43"/>
  <c r="D29" i="43"/>
  <c r="D24" i="43"/>
  <c r="D23" i="43"/>
  <c r="D18" i="43"/>
  <c r="D17" i="43"/>
  <c r="D12" i="43"/>
  <c r="D11" i="43"/>
  <c r="I25" i="50" l="1"/>
  <c r="H12" i="50"/>
  <c r="H11" i="50"/>
  <c r="H10" i="50"/>
  <c r="H9" i="50"/>
  <c r="G12" i="50"/>
  <c r="G11" i="50"/>
  <c r="G10" i="50"/>
  <c r="I11" i="50"/>
  <c r="I9" i="50"/>
  <c r="E8" i="50"/>
  <c r="I7" i="50"/>
  <c r="H7" i="50"/>
  <c r="G7" i="50"/>
  <c r="I6" i="50"/>
  <c r="H6" i="50"/>
  <c r="G6" i="50"/>
  <c r="I8" i="50" l="1"/>
  <c r="I23" i="50"/>
  <c r="E23" i="50"/>
  <c r="E19" i="50"/>
  <c r="I19" i="50"/>
  <c r="D24" i="50"/>
  <c r="E13" i="50"/>
  <c r="E24" i="50" l="1"/>
  <c r="F4" i="49" l="1"/>
  <c r="G4" i="49" s="1"/>
  <c r="G5" i="49" s="1"/>
  <c r="E87" i="57" l="1"/>
  <c r="E70" i="57" s="1"/>
  <c r="E79" i="57" s="1"/>
  <c r="E87" i="66"/>
  <c r="E70" i="66" s="1"/>
  <c r="E79" i="66" s="1"/>
  <c r="E86" i="54"/>
  <c r="E85" i="54"/>
  <c r="E87" i="61" l="1"/>
  <c r="E87" i="70"/>
  <c r="E87" i="67"/>
  <c r="E87" i="58"/>
  <c r="E87" i="62"/>
  <c r="E87" i="64"/>
  <c r="E70" i="64" s="1"/>
  <c r="E79" i="64" s="1"/>
  <c r="E87" i="59"/>
  <c r="E70" i="59" s="1"/>
  <c r="E79" i="59" s="1"/>
  <c r="E87" i="63"/>
  <c r="E70" i="63" s="1"/>
  <c r="E79" i="63" s="1"/>
  <c r="E87" i="68"/>
  <c r="E70" i="68" s="1"/>
  <c r="E79" i="68" s="1"/>
  <c r="E110" i="66"/>
  <c r="E89" i="66"/>
  <c r="E110" i="57"/>
  <c r="E89" i="57"/>
  <c r="E87" i="65"/>
  <c r="E70" i="65" s="1"/>
  <c r="E79" i="65" s="1"/>
  <c r="E87" i="60"/>
  <c r="E70" i="60" s="1"/>
  <c r="E79" i="60" s="1"/>
  <c r="E87" i="56"/>
  <c r="E70" i="56" s="1"/>
  <c r="E79" i="56" s="1"/>
  <c r="E87" i="69"/>
  <c r="E70" i="69" s="1"/>
  <c r="E79" i="69" s="1"/>
  <c r="E87" i="54"/>
  <c r="E70" i="58" l="1"/>
  <c r="E79" i="58" s="1"/>
  <c r="E70" i="70"/>
  <c r="E79" i="70" s="1"/>
  <c r="E70" i="67"/>
  <c r="E79" i="67" s="1"/>
  <c r="E70" i="61"/>
  <c r="E79" i="61" s="1"/>
  <c r="E110" i="61" s="1"/>
  <c r="E70" i="62"/>
  <c r="E79" i="62" s="1"/>
  <c r="E110" i="60"/>
  <c r="E89" i="60"/>
  <c r="E110" i="68"/>
  <c r="E89" i="68"/>
  <c r="E110" i="65"/>
  <c r="E89" i="65"/>
  <c r="E110" i="63"/>
  <c r="E89" i="63"/>
  <c r="E110" i="69"/>
  <c r="E89" i="69"/>
  <c r="E110" i="59"/>
  <c r="E89" i="59"/>
  <c r="E89" i="56"/>
  <c r="E110" i="56"/>
  <c r="E110" i="64"/>
  <c r="E89" i="64"/>
  <c r="E109" i="54"/>
  <c r="E110" i="54" s="1"/>
  <c r="E88" i="54"/>
  <c r="E89" i="54" s="1"/>
  <c r="E89" i="58" l="1"/>
  <c r="E89" i="70"/>
  <c r="E89" i="61"/>
  <c r="E110" i="70"/>
  <c r="E110" i="67"/>
  <c r="E89" i="67"/>
  <c r="E110" i="58"/>
  <c r="E89" i="62"/>
  <c r="E110" i="62"/>
  <c r="E92" i="54"/>
  <c r="E93" i="54" s="1"/>
  <c r="E94" i="54" s="1"/>
  <c r="E95" i="54" s="1"/>
  <c r="F108" i="43"/>
  <c r="F107" i="43"/>
  <c r="F96" i="43"/>
  <c r="F95" i="43"/>
  <c r="E102" i="58" l="1"/>
  <c r="E103" i="58" s="1"/>
  <c r="E112" i="58" s="1"/>
  <c r="E17" i="48" s="1"/>
  <c r="F17" i="48" s="1"/>
  <c r="G17" i="48" s="1"/>
  <c r="E102" i="70"/>
  <c r="E103" i="70" s="1"/>
  <c r="E112" i="70" s="1"/>
  <c r="E45" i="48" s="1"/>
  <c r="F45" i="48" s="1"/>
  <c r="G45" i="48" s="1"/>
  <c r="E102" i="67"/>
  <c r="E103" i="67" s="1"/>
  <c r="E112" i="67" s="1"/>
  <c r="E38" i="48" s="1"/>
  <c r="F38" i="48" s="1"/>
  <c r="G38" i="48" s="1"/>
  <c r="E102" i="56"/>
  <c r="E103" i="56" s="1"/>
  <c r="E112" i="56" s="1"/>
  <c r="E15" i="48" s="1"/>
  <c r="F15" i="48" s="1"/>
  <c r="E102" i="59"/>
  <c r="E103" i="59" s="1"/>
  <c r="E98" i="54"/>
  <c r="E97" i="54"/>
  <c r="E101" i="54"/>
  <c r="G95" i="43"/>
  <c r="G96" i="43"/>
  <c r="G108" i="43"/>
  <c r="G107" i="43"/>
  <c r="E102" i="61" l="1"/>
  <c r="E103" i="61" s="1"/>
  <c r="E112" i="61" s="1"/>
  <c r="E24" i="48" s="1"/>
  <c r="F24" i="48" s="1"/>
  <c r="G24" i="48" s="1"/>
  <c r="E112" i="59"/>
  <c r="E22" i="48" s="1"/>
  <c r="F22" i="48" s="1"/>
  <c r="G22" i="48" s="1"/>
  <c r="E102" i="57"/>
  <c r="E103" i="57" s="1"/>
  <c r="E112" i="57" s="1"/>
  <c r="E16" i="48" s="1"/>
  <c r="F16" i="48" s="1"/>
  <c r="G16" i="48" s="1"/>
  <c r="E102" i="66"/>
  <c r="E103" i="66" s="1"/>
  <c r="E112" i="66" s="1"/>
  <c r="E37" i="48" s="1"/>
  <c r="F37" i="48" s="1"/>
  <c r="G37" i="48" s="1"/>
  <c r="E102" i="69"/>
  <c r="E103" i="69" s="1"/>
  <c r="E112" i="69" s="1"/>
  <c r="E44" i="48" s="1"/>
  <c r="F44" i="48" s="1"/>
  <c r="G44" i="48" s="1"/>
  <c r="E102" i="60"/>
  <c r="E103" i="60" s="1"/>
  <c r="E112" i="60" s="1"/>
  <c r="E23" i="48" s="1"/>
  <c r="F23" i="48" s="1"/>
  <c r="G23" i="48" s="1"/>
  <c r="G15" i="48"/>
  <c r="E102" i="64"/>
  <c r="E103" i="64" s="1"/>
  <c r="E112" i="64" s="1"/>
  <c r="E102" i="54"/>
  <c r="E103" i="54" s="1"/>
  <c r="E111" i="54" s="1"/>
  <c r="E102" i="68" l="1"/>
  <c r="E103" i="68" s="1"/>
  <c r="E112" i="68" s="1"/>
  <c r="E43" i="48" s="1"/>
  <c r="F43" i="48" s="1"/>
  <c r="F46" i="48" s="1"/>
  <c r="E102" i="62"/>
  <c r="E103" i="62" s="1"/>
  <c r="E112" i="62" s="1"/>
  <c r="E29" i="48" s="1"/>
  <c r="F29" i="48" s="1"/>
  <c r="G29" i="48" s="1"/>
  <c r="E102" i="65"/>
  <c r="E103" i="65" s="1"/>
  <c r="E112" i="65" s="1"/>
  <c r="E36" i="48" s="1"/>
  <c r="F36" i="48" s="1"/>
  <c r="F39" i="48" s="1"/>
  <c r="G18" i="48"/>
  <c r="F18" i="48"/>
  <c r="G25" i="48"/>
  <c r="F25" i="48"/>
  <c r="E102" i="63"/>
  <c r="E103" i="63" s="1"/>
  <c r="E112" i="63" s="1"/>
  <c r="E30" i="48" s="1"/>
  <c r="F30" i="48" s="1"/>
  <c r="G30" i="48" s="1"/>
  <c r="E112" i="54"/>
  <c r="E5" i="43" s="1"/>
  <c r="G43" i="48" l="1"/>
  <c r="G46" i="48" s="1"/>
  <c r="E31" i="48"/>
  <c r="F31" i="48" s="1"/>
  <c r="G31" i="48" s="1"/>
  <c r="G36" i="48"/>
  <c r="G39" i="48" s="1"/>
  <c r="F32" i="48"/>
  <c r="G32" i="48"/>
  <c r="E12" i="43"/>
  <c r="E83" i="43"/>
  <c r="F83" i="43" s="1"/>
  <c r="F5" i="43"/>
  <c r="H96" i="43" l="1"/>
  <c r="H108" i="43" s="1"/>
  <c r="I108" i="43" s="1"/>
  <c r="E89" i="43"/>
  <c r="F89" i="43" s="1"/>
  <c r="E37" i="43"/>
  <c r="F37" i="43" s="1"/>
  <c r="F12" i="43"/>
  <c r="E18" i="43"/>
  <c r="H102" i="43" l="1"/>
  <c r="I102" i="43" s="1"/>
  <c r="I96" i="43"/>
  <c r="E50" i="43"/>
  <c r="E43" i="43"/>
  <c r="F43" i="43" s="1"/>
  <c r="E24" i="43"/>
  <c r="F18" i="43"/>
  <c r="E30" i="43" l="1"/>
  <c r="F30" i="43" s="1"/>
  <c r="F24" i="43"/>
  <c r="E62" i="43"/>
  <c r="F50" i="43"/>
  <c r="D13" i="2"/>
  <c r="D12" i="2"/>
  <c r="D11" i="2"/>
  <c r="D10" i="2"/>
  <c r="D9" i="2"/>
  <c r="D8" i="2"/>
  <c r="E69" i="43" l="1"/>
  <c r="F69" i="43" s="1"/>
  <c r="F62" i="43"/>
  <c r="E75" i="43" l="1"/>
  <c r="F75" i="43" s="1"/>
  <c r="C24" i="50" l="1"/>
  <c r="G9" i="50" l="1"/>
  <c r="I13" i="50" s="1"/>
  <c r="I24" i="50" s="1"/>
  <c r="I26" i="50" s="1"/>
  <c r="I39" i="55" l="1"/>
  <c r="I77" i="55"/>
  <c r="I57" i="55"/>
  <c r="I92" i="55"/>
  <c r="I95" i="55" l="1"/>
  <c r="I94" i="55"/>
  <c r="E87" i="53" l="1"/>
  <c r="E110" i="53" s="1"/>
  <c r="E87" i="51"/>
  <c r="E87" i="52"/>
  <c r="E89" i="53" l="1"/>
  <c r="E110" i="52"/>
  <c r="E89" i="52"/>
  <c r="E110" i="51"/>
  <c r="E89" i="51"/>
  <c r="E103" i="53" l="1"/>
  <c r="E112" i="53" l="1"/>
  <c r="E102" i="52"/>
  <c r="E103" i="52" s="1"/>
  <c r="E102" i="51"/>
  <c r="E103" i="51" s="1"/>
  <c r="E112" i="51" s="1"/>
  <c r="E9" i="48" s="1"/>
  <c r="H95" i="43" l="1"/>
  <c r="I95" i="43" s="1"/>
  <c r="I97" i="43" s="1"/>
  <c r="E8" i="48"/>
  <c r="F8" i="48" s="1"/>
  <c r="E112" i="52"/>
  <c r="E10" i="48" s="1"/>
  <c r="E4" i="43"/>
  <c r="H101" i="43" l="1"/>
  <c r="I101" i="43" s="1"/>
  <c r="I103" i="43" s="1"/>
  <c r="H107" i="43"/>
  <c r="I107" i="43" s="1"/>
  <c r="I109" i="43" s="1"/>
  <c r="G8" i="48"/>
  <c r="J20" i="50"/>
  <c r="E74" i="43"/>
  <c r="E17" i="43"/>
  <c r="F4" i="43"/>
  <c r="F6" i="43" s="1"/>
  <c r="E49" i="43"/>
  <c r="E11" i="43"/>
  <c r="E82" i="43"/>
  <c r="J21" i="50" l="1"/>
  <c r="J22" i="50"/>
  <c r="F82" i="43"/>
  <c r="F84" i="43" s="1"/>
  <c r="E88" i="43"/>
  <c r="F88" i="43" s="1"/>
  <c r="F90" i="43" s="1"/>
  <c r="E42" i="43"/>
  <c r="F42" i="43" s="1"/>
  <c r="F44" i="43" s="1"/>
  <c r="E29" i="43"/>
  <c r="F29" i="43" s="1"/>
  <c r="F31" i="43" s="1"/>
  <c r="F17" i="43"/>
  <c r="F19" i="43" s="1"/>
  <c r="F10" i="48" s="1"/>
  <c r="G10" i="48" s="1"/>
  <c r="F11" i="43"/>
  <c r="F13" i="43" s="1"/>
  <c r="F9" i="48" s="1"/>
  <c r="E23" i="43"/>
  <c r="F23" i="43" s="1"/>
  <c r="F25" i="43" s="1"/>
  <c r="E36" i="43"/>
  <c r="F36" i="43" s="1"/>
  <c r="F38" i="43" s="1"/>
  <c r="E61" i="43"/>
  <c r="F49" i="43"/>
  <c r="F51" i="43" s="1"/>
  <c r="F11" i="48" l="1"/>
  <c r="F48" i="48" s="1"/>
  <c r="F61" i="43"/>
  <c r="F63" i="43" s="1"/>
  <c r="E68" i="43"/>
  <c r="G9" i="48"/>
  <c r="G11" i="48" s="1"/>
  <c r="G48" i="48" s="1"/>
  <c r="F68" i="43" l="1"/>
  <c r="F70" i="43" s="1"/>
  <c r="F74" i="43"/>
  <c r="F76" i="43" s="1"/>
</calcChain>
</file>

<file path=xl/sharedStrings.xml><?xml version="1.0" encoding="utf-8"?>
<sst xmlns="http://schemas.openxmlformats.org/spreadsheetml/2006/main" count="4497" uniqueCount="453">
  <si>
    <t>A</t>
  </si>
  <si>
    <t>Data de apresentação da proposta (mês/ano)</t>
  </si>
  <si>
    <t>B</t>
  </si>
  <si>
    <t>C</t>
  </si>
  <si>
    <t>Ano Acordo, Convenção ou Sentença Normativa em Dissídio Coletivo</t>
  </si>
  <si>
    <t>D</t>
  </si>
  <si>
    <t>Identificação do Serviço</t>
  </si>
  <si>
    <t>Anexo III-A – Mão-de-obra</t>
  </si>
  <si>
    <t>Mão-de-obra vinculada à execução contratual</t>
  </si>
  <si>
    <t>Dados complementares para composição dos custos referente à mão-de-obra</t>
  </si>
  <si>
    <t>Valor (R$)</t>
  </si>
  <si>
    <t>Salário Normativo da Categoria Profissional</t>
  </si>
  <si>
    <t>Categoria profissional (vinculada à execução contratual)</t>
  </si>
  <si>
    <t>Data base da categoria (dia/mês/ano)</t>
  </si>
  <si>
    <t>MÓDULO 1 : COMPOSIÇÃO DA REMUNERAÇÃO</t>
  </si>
  <si>
    <t>Composição da Remuneração</t>
  </si>
  <si>
    <t>Salário</t>
  </si>
  <si>
    <t>Adicional de Periculosidade</t>
  </si>
  <si>
    <t>30% sobre o salário</t>
  </si>
  <si>
    <t>Adicional Noturno</t>
  </si>
  <si>
    <t>20% sobre  a hora diurna</t>
  </si>
  <si>
    <t>E</t>
  </si>
  <si>
    <t>Hora noturna adicional (somente após as 05:00h)</t>
  </si>
  <si>
    <t>H. Extra (+50%) ou H. Normal + 20% de adiconal</t>
  </si>
  <si>
    <t>F</t>
  </si>
  <si>
    <t>G</t>
  </si>
  <si>
    <t>TOTAL DA REMUNERAÇÃO</t>
  </si>
  <si>
    <t>TOTAL DE BENEFÍCIOS MENSAIS E DIÁRIOS</t>
  </si>
  <si>
    <t>4.1</t>
  </si>
  <si>
    <t>Encargos previdenciários e FGTS</t>
  </si>
  <si>
    <t>H</t>
  </si>
  <si>
    <t>TOTAL</t>
  </si>
  <si>
    <t>4.2</t>
  </si>
  <si>
    <t>13 º Salário</t>
  </si>
  <si>
    <t>Provisão para Rescisão</t>
  </si>
  <si>
    <t>Aviso prévio trabalhado</t>
  </si>
  <si>
    <t>Módulo 4 – Encargos sociais e trabalhistas</t>
  </si>
  <si>
    <t>TOTAL DOS ENCARGOS SOCIAIS E TRABALHISTAS</t>
  </si>
  <si>
    <t>nota1</t>
  </si>
  <si>
    <t>nota 2</t>
  </si>
  <si>
    <t>Custos Indiretos, Tributos e Lucro</t>
  </si>
  <si>
    <t>Custos Indiretos</t>
  </si>
  <si>
    <t>Lucro (MT + M5.A)</t>
  </si>
  <si>
    <t>Tributos</t>
  </si>
  <si>
    <t>C1. Tributos Federais</t>
  </si>
  <si>
    <t>C.2 Tributos Estaduais (especificar)</t>
  </si>
  <si>
    <t xml:space="preserve">C.3 Tributos Municipais </t>
  </si>
  <si>
    <t>TOTAL DOS TRIBUTOS</t>
  </si>
  <si>
    <t>TOTAL DOS CUSTOS INDIRETOS, TRIBUTOS E LUCRO</t>
  </si>
  <si>
    <t>Mão-de-obra vinculada à execução contratual (valor por empregado)</t>
  </si>
  <si>
    <t>Módulo 1 – Composição da Remuneração</t>
  </si>
  <si>
    <t>Subtotal (A + B +C+ D)</t>
  </si>
  <si>
    <t>Módulo 5 – Custos indiretos, tributos e lucro</t>
  </si>
  <si>
    <t>VALOR TOTAL POR EMPREGADO</t>
  </si>
  <si>
    <t>Subtotal  para   efeito  de  cálculo  do s Tributos  (MT + MA + MB) FATURAMENTO [(100-8,65)/100]</t>
  </si>
  <si>
    <t xml:space="preserve"> MÓDULO 2: BENEFÍCIOS MENSAIS E DIÁRIOS</t>
  </si>
  <si>
    <t>]</t>
  </si>
  <si>
    <t>27/08/2012 - APLICABILIDADE DA LEI Nº 12.506, DE 11 DE OUTUBRO DE 2011</t>
  </si>
  <si>
    <t>AVISO PRÉVIO TRABALHADO</t>
  </si>
  <si>
    <t>COMUNICA</t>
  </si>
  <si>
    <t>Com a publicação da LEI 12.506/2011, ainda que esta não se manifeste sobre a redução da jornada e da proporcionalidade nos dias de falta ao trabalho no caso de aviso prévio trabalhado, poder-se-ia entender que o empregado teria direito à redução de 2 horas diárias, bem como poderia faltar ao trabalho o número de dias proporcionais ao tempo trabalhado.</t>
  </si>
  <si>
    <r>
      <t>ASSIM SENDO, COM A NOVA PREVISÃO LEGAL</t>
    </r>
    <r>
      <rPr>
        <b/>
        <sz val="8"/>
        <color rgb="FFFF0000"/>
        <rFont val="Verdana"/>
        <family val="2"/>
      </rPr>
      <t>, HAVERÁ NECESSIDADE DE MODIFICAÇÃO NA METODOLOGIA ATÉ ENTÃO ADOTADA PARA PRORROGAÇÃO DOS CONTRATOS DE PRESTAÇÃO DE SERVIÇOS COM ALOCAÇÃO DE MÃO DE OBRA. NESSE CASO, O VALOR PREVISTO A TÍTULO DE AVISO PRÉVIO DEVERÁ CONSIDERAR 3 (TRÊS) DIAS PARA CADA ANO DE PRORROGAÇÃO, ATÉ O LIMITE DE 12 (DOZE) DIAS, PERFAZENDO UM TOTAL DE 42 (QUARENTA E DOIS) DIAS</t>
    </r>
    <r>
      <rPr>
        <sz val="8"/>
        <color rgb="FF000000"/>
        <rFont val="Verdana"/>
        <family val="2"/>
      </rPr>
      <t>, VISTO QUE O INCISO II DO ART. 57 DA LEI N° 8.666, DE 21 DE JUNHO DE 1993, PERMITE QUE OS CONTRATOS DE PRESTAÇÃO DE SERVIÇOS CONTINUADOS SEJAM PRORROGADOS ATÉ UM LIMITE DE SESSENTA MESES, CASO OS PREÇOS E CONDIÇÕES SEJAM MAIS VANTAJOSOS PARA A ADMINISTRAÇÃO. DESSA FORMA, A METODOLOGIA REFLETIRÁ O PRAZO DE AVISO PRÉVIO QUE O EMPREGADO ACUMULA NO PRIMEIRO ANO E NOS SEGUINTES DO CONTRATO.</t>
    </r>
  </si>
  <si>
    <t>Aviso Prévio Trabalhado - Demissão Sem Justa Causa</t>
  </si>
  <si>
    <t>BRASÍLIA-DF, 15 DE AGOSTO DE 2012</t>
  </si>
  <si>
    <t>Tempo Trabalhado</t>
  </si>
  <si>
    <t>Dias de Aviso</t>
  </si>
  <si>
    <t>Faltas ao Trabalho</t>
  </si>
  <si>
    <t>SECRETARIA DE LOGÍSTICA E TECNOLOGIA DA INFORMAÇÃO – SLTI</t>
  </si>
  <si>
    <t>no final do aviso</t>
  </si>
  <si>
    <t>DEPARTAMENTO DE LOGÍSTICA E SERVIÇOS GERAIS – DLSG</t>
  </si>
  <si>
    <t>Até 1 ano</t>
  </si>
  <si>
    <t>COORDENAÇÃO-GERAL DE NORMAS – CGN</t>
  </si>
  <si>
    <t>Até 2 anos</t>
  </si>
  <si>
    <t>Até 3 anos</t>
  </si>
  <si>
    <t>Até 4 anos</t>
  </si>
  <si>
    <t>Até 5 anos</t>
  </si>
  <si>
    <t>Até 6 anos</t>
  </si>
  <si>
    <t>Até 7 anos</t>
  </si>
  <si>
    <t>Até 8 anos</t>
  </si>
  <si>
    <t>Até 9 anos</t>
  </si>
  <si>
    <t>Até 10 anos</t>
  </si>
  <si>
    <t>Até 11 anos</t>
  </si>
  <si>
    <t>Até 12 anos</t>
  </si>
  <si>
    <t>Até 13 anos</t>
  </si>
  <si>
    <t>Até 14 anos</t>
  </si>
  <si>
    <t>Até 15 anos</t>
  </si>
  <si>
    <t>Até 16 anos</t>
  </si>
  <si>
    <t>Até 17 anos</t>
  </si>
  <si>
    <t>Até 18 anos</t>
  </si>
  <si>
    <t>Até 19 anos</t>
  </si>
  <si>
    <t>Até 20 anos</t>
  </si>
  <si>
    <t>A partir de 20 anos</t>
  </si>
  <si>
    <t>VOLTAR PLANILHA PRINCIPAL</t>
  </si>
  <si>
    <r>
      <t>Nota:</t>
    </r>
    <r>
      <rPr>
        <sz val="14"/>
        <color rgb="FF000000"/>
        <rFont val="Calibri"/>
        <family val="2"/>
        <scheme val="minor"/>
      </rPr>
      <t> Entretanto, a lei não especifica que deva aplicar esta proporcionalidade de acordo com o tempo de empresa, porquanto </t>
    </r>
    <r>
      <rPr>
        <b/>
        <u/>
        <sz val="14"/>
        <color rgb="FF000000"/>
        <rFont val="Calibri"/>
        <family val="2"/>
        <scheme val="minor"/>
      </rPr>
      <t>entendemos que a falta ao final do aviso ainda seja de 7 (sete) dias</t>
    </r>
    <r>
      <rPr>
        <sz val="14"/>
        <color rgb="FF000000"/>
        <rFont val="Calibri"/>
        <family val="2"/>
        <scheme val="minor"/>
      </rPr>
      <t>. Já em relação a redução de jornada, </t>
    </r>
    <r>
      <rPr>
        <b/>
        <u/>
        <sz val="14"/>
        <color rgb="FF000000"/>
        <rFont val="Calibri"/>
        <family val="2"/>
        <scheme val="minor"/>
      </rPr>
      <t>entendemos que deva ser de 2 horas independentemente do número de dias</t>
    </r>
    <r>
      <rPr>
        <sz val="14"/>
        <color rgb="FF000000"/>
        <rFont val="Calibri"/>
        <family val="2"/>
        <scheme val="minor"/>
      </rPr>
      <t> de aviso trabalhado.</t>
    </r>
  </si>
  <si>
    <t>Exemplo</t>
  </si>
  <si>
    <t>Empregado (com um ano de emprego) recebeu a comunicação de desligamento em 01.07.2011, optou pela falta ao serviço durante os últimos 7 (sete) dias corridos. Neste caso, considerando o início da contagem dos 30 dias em 02.07.2011 (dia seguinte ao da comunicação), o término do aviso e consequentemente a baixa na CTPS foi em 31.07.2011, embora o mesmo só trabalhe até 24.07.2011.</t>
  </si>
  <si>
    <t>Neste caso, a data de pagamento das verbas rescisórias será o dia seguinte ao término do aviso, ou seja, 01.08.2011.</t>
  </si>
  <si>
    <t>FONTE: www.guiatrabalhista.com.br</t>
  </si>
  <si>
    <t>PRORROGAÇÃO EXECEPCIONAL (§ 4º DO ART. 57 DA LLC)</t>
  </si>
  <si>
    <t>FALTAS LEGAIS</t>
  </si>
  <si>
    <t>Limite de Faltas</t>
  </si>
  <si>
    <t>Motivo</t>
  </si>
  <si>
    <t>Colunas1</t>
  </si>
  <si>
    <t>Colunas2</t>
  </si>
  <si>
    <t>até 2 dias consecutivos</t>
  </si>
  <si>
    <t>Falecimento de cônjuge, ascendente, descendente, irmão ou pessoa que, declarada em sua CTPS, viva sob sua dependência econômica.</t>
  </si>
  <si>
    <t>até 3 dias consecutivos</t>
  </si>
  <si>
    <t>Casamento</t>
  </si>
  <si>
    <t>5 dias, no decorrer da primeira semana</t>
  </si>
  <si>
    <t>Nascimento de Filho (Este inciso fica tacitamente revogado em virtude do inciso XIX do art. 7º da CF/88 que instituiu a Licença-Paternidade e pelo § 1º do Art. 10 da ADCT/88 que fixou o prazo para 5 (cinco) dias.)</t>
  </si>
  <si>
    <t>1 dia em cada 12 meses de trabalho</t>
  </si>
  <si>
    <t>Doação voluntária de sangue devidamente comprovada</t>
  </si>
  <si>
    <t>até 2 dias consecutivos ou não</t>
  </si>
  <si>
    <t>Alistamento eleitoral</t>
  </si>
  <si>
    <t>até 9 dias</t>
  </si>
  <si>
    <t>gala ou luto, em conseqüência de falecimento do cônjuge, do pai ou mãe, ou de filho de professor</t>
  </si>
  <si>
    <t>---</t>
  </si>
  <si>
    <t>Dias em que estiver comprovadamente realizando provas do exame vestibular em estabelecimento de ensino superior</t>
  </si>
  <si>
    <t>No período de tempo em que tiver de cumprir as exigências do Serviço Militar (art. 65 letra "c" da Lei nº 4375/64)</t>
  </si>
  <si>
    <t>Apresentar-se, anualmente, no local e data que forem fixados, para fins de exercício de apresentação das reservas ou cerimônia cívica do Dia do Reservista.</t>
  </si>
  <si>
    <t>Ausências decorrentes de exercícios ou manobras, pelo convocado matriculado em órgão de formação de reserva (art.60 § 4º da Lei º 4375/64)</t>
  </si>
  <si>
    <t>Ausência do empregado, justificada, a critério do empregador</t>
  </si>
  <si>
    <t>Paralisação dos serviços nos dias em que, por conveniência do empregador, não tenha havido trabalho.</t>
  </si>
  <si>
    <t>Falta ao serviço por acidente de trabalho</t>
  </si>
  <si>
    <t>2 semanas</t>
  </si>
  <si>
    <t>Aborto não criminoso, comprovado por atestado médico oficial</t>
  </si>
  <si>
    <t>até 15 dias</t>
  </si>
  <si>
    <t>Doença, devidamente comprovada por atestado médico (1)</t>
  </si>
  <si>
    <t>Comparecimento necessário, como parte, à Justiça do Trabalho</t>
  </si>
  <si>
    <t>Comparecimento para depor na Justiça, quando devidamente arrolado ou convocado como testemunha</t>
  </si>
  <si>
    <t>Comparecimento às sessões do júri, como jurado sorteado</t>
  </si>
  <si>
    <t>Ausências dos representantes dos trabalhadores no Conselho Curador do FGTS, decorrentes de atividades desse órgão</t>
  </si>
  <si>
    <t>Convocação para o serviço eleitoral</t>
  </si>
  <si>
    <t xml:space="preserve"> </t>
  </si>
  <si>
    <t>PLANILHA DE CUSTOS E FORMAÇÃO DE PREÇOS</t>
  </si>
  <si>
    <t>Tipo de serviço (mesmo serviço com características distintas)</t>
  </si>
  <si>
    <t>INTERVALO INTRAJORNADA</t>
  </si>
  <si>
    <t>DSR INTRAJORNADA</t>
  </si>
  <si>
    <t>ATIVIDADES DE CONSERVAÇÃO E LIMPEZA PREDIAL</t>
  </si>
  <si>
    <t>ESPECIFICAÇÃO</t>
  </si>
  <si>
    <t>Adicional de Férias (TR x 2,78%)</t>
  </si>
  <si>
    <t>CBO (410105) Encarregado</t>
  </si>
  <si>
    <t xml:space="preserve">ÁREA INTERNA    </t>
  </si>
  <si>
    <t>MÃO DE OBRA</t>
  </si>
  <si>
    <t>(2)
PREÇO DO HOMEM-MÊS
(R$)</t>
  </si>
  <si>
    <t>Servente</t>
  </si>
  <si>
    <t>Encarregado</t>
  </si>
  <si>
    <t>TOTAL:</t>
  </si>
  <si>
    <t xml:space="preserve">ÁREA EXTERNA    </t>
  </si>
  <si>
    <t xml:space="preserve">ESQUADRIAS    </t>
  </si>
  <si>
    <t>(2)
FREQÜÊNCIA NO MÊS
(HORAS***)</t>
  </si>
  <si>
    <t>(3)
JORNADA DE TRABALHO NO MÊS
(HORAS)</t>
  </si>
  <si>
    <t>(4)
(1 x 2 x 3)
(Ki ****)</t>
  </si>
  <si>
    <t>(5)
PREÇO DO HOMEM-MÊS
(R$)</t>
  </si>
  <si>
    <t>ITEM</t>
  </si>
  <si>
    <t>UND</t>
  </si>
  <si>
    <t>VALOR TOTAL (Mensal)</t>
  </si>
  <si>
    <t>1.1</t>
  </si>
  <si>
    <t>2.1</t>
  </si>
  <si>
    <t>2.2</t>
  </si>
  <si>
    <t>Varrição de passeios e arruamentos</t>
  </si>
  <si>
    <t>Pátios e áreas verdes com alta frequência</t>
  </si>
  <si>
    <t>Esquadrias Face Interna e Externa</t>
  </si>
  <si>
    <t>Face externa sem exposição a situação de risco</t>
  </si>
  <si>
    <t>Face interna sem exposição a situação de risco</t>
  </si>
  <si>
    <t>Área Interna - Áreas operacionais administrativas</t>
  </si>
  <si>
    <t xml:space="preserve">Áreas Críticas - diurno - Áreas operacionais hospitalares. </t>
  </si>
  <si>
    <t>Áreas Críticas - noturno - Áreas operacionais hospitalares.</t>
  </si>
  <si>
    <t>Áreas Semi - críticas - diurno - Áreas operacionais hospitalares</t>
  </si>
  <si>
    <t>Áreas Semi - críticas - Noturno - Áreas operacionais hospitalares</t>
  </si>
  <si>
    <t>Áreas Não Críticas - diurno - Áreas operacionais hospitalares</t>
  </si>
  <si>
    <t>Área Externa - Pisos pavimentados adjacentes às edificações</t>
  </si>
  <si>
    <t>Pátios e áreas verdes com baixa frequência</t>
  </si>
  <si>
    <t xml:space="preserve">ÁREAS HOSPITALARES E ASSEMELHADAS </t>
  </si>
  <si>
    <t>QUANTIDADE</t>
  </si>
  <si>
    <t>Áreas Internas</t>
  </si>
  <si>
    <t>Áreas Não Críticas - diurno - Áreas de circulação</t>
  </si>
  <si>
    <t>Áreas Semi Críticas - diurno - Áreas de circulação</t>
  </si>
  <si>
    <t>1/650</t>
  </si>
  <si>
    <t>1/(30x650)</t>
  </si>
  <si>
    <t>Áreas Semi Críticas - Noturno - Áreas de circulação</t>
  </si>
  <si>
    <t>Uniformes</t>
  </si>
  <si>
    <t>Descrição</t>
  </si>
  <si>
    <t>Quant.</t>
  </si>
  <si>
    <t>Valor Unit.</t>
  </si>
  <si>
    <t>Valor Total</t>
  </si>
  <si>
    <t>Custo Mensal</t>
  </si>
  <si>
    <t>ITEM I: DO MATERIAL DE LIMPEZA E CONSERVAÇÃO, EQUIPAMENTOS, FERRAMENTAS.</t>
  </si>
  <si>
    <t>Consumo mensal</t>
  </si>
  <si>
    <t>Item</t>
  </si>
  <si>
    <t>Discriminação</t>
  </si>
  <si>
    <t>*Qtd.</t>
  </si>
  <si>
    <t>Vida Útil</t>
  </si>
  <si>
    <t>Valor Mensal</t>
  </si>
  <si>
    <t>kg.</t>
  </si>
  <si>
    <t>L.</t>
  </si>
  <si>
    <t>Pct.</t>
  </si>
  <si>
    <t>Total Mensal</t>
  </si>
  <si>
    <t>Qtd.</t>
  </si>
  <si>
    <t>Consumo semestral</t>
  </si>
  <si>
    <t>Equipamentos</t>
  </si>
  <si>
    <t>Máquina bico jato</t>
  </si>
  <si>
    <t>Material Permanente</t>
  </si>
  <si>
    <t xml:space="preserve">C3-A (ISS 5,0) </t>
  </si>
  <si>
    <t>VALOR TOTAL (Anual)</t>
  </si>
  <si>
    <t>Áreas Críticas - diurno - Áreas de circulação</t>
  </si>
  <si>
    <t>Face externa com exposição a situação de risco</t>
  </si>
  <si>
    <t/>
  </si>
  <si>
    <t>Total por Colaborador</t>
  </si>
  <si>
    <t>Unidade.</t>
  </si>
  <si>
    <t>Unidade</t>
  </si>
  <si>
    <r>
      <t>(1)
PRODUTIVIDADE
(1/M</t>
    </r>
    <r>
      <rPr>
        <vertAlign val="superscript"/>
        <sz val="12"/>
        <rFont val="Calibri"/>
        <family val="2"/>
        <scheme val="minor"/>
      </rPr>
      <t>2</t>
    </r>
    <r>
      <rPr>
        <sz val="12"/>
        <rFont val="Calibri"/>
        <family val="2"/>
        <scheme val="minor"/>
      </rPr>
      <t>)</t>
    </r>
  </si>
  <si>
    <r>
      <t>(1x2)
SUBTOTAL
(R$/M</t>
    </r>
    <r>
      <rPr>
        <vertAlign val="superscript"/>
        <sz val="12"/>
        <rFont val="Calibri"/>
        <family val="2"/>
        <scheme val="minor"/>
      </rPr>
      <t>2</t>
    </r>
    <r>
      <rPr>
        <sz val="12"/>
        <rFont val="Calibri"/>
        <family val="2"/>
        <scheme val="minor"/>
      </rPr>
      <t>)</t>
    </r>
  </si>
  <si>
    <r>
      <t>(4x5)
SUBTOTAL
(R$/M</t>
    </r>
    <r>
      <rPr>
        <vertAlign val="superscript"/>
        <sz val="12"/>
        <rFont val="Calibri"/>
        <family val="2"/>
        <scheme val="minor"/>
      </rPr>
      <t>2</t>
    </r>
    <r>
      <rPr>
        <sz val="12"/>
        <rFont val="Calibri"/>
        <family val="2"/>
        <scheme val="minor"/>
      </rPr>
      <t>)</t>
    </r>
  </si>
  <si>
    <t>Áreas Críticas - Noturno - Áreas de circulação</t>
  </si>
  <si>
    <t>1/550</t>
  </si>
  <si>
    <t>1/(30x550)</t>
  </si>
  <si>
    <t>1/500</t>
  </si>
  <si>
    <t>1/(30x500)</t>
  </si>
  <si>
    <t>SEGURANÇA E SAÚDE DO TRABALHADOR</t>
  </si>
  <si>
    <t>Monopersulfato de Potássio - Produto em pó com concentração de pó a 49,4% registrado na ANVISA como desinfetante (ação antimicrobiana confirmada) e classificado como "USO HOSPITALAR" de acordo com a RDC nº 14 de 28 de fevereiro de 2007. Embalagem de 500g.</t>
  </si>
  <si>
    <t>Detergente Líquido - Composição: tensoativo aniônico, solubilizantes, umectantes, preservantes biodegradáveis e água. Produto concentrado e neutro. Aspecto: Líquido; Odor: Inodoro; Embalagem com 5 litros. Produto notificado na ANVISA e destinado à limpeza de superfícies e tecidos através da diminuição da tensão superficial, conforme RDC nº 40 de 5 de junho de 2008.</t>
  </si>
  <si>
    <t>Limpa vidro - Limpa vidro, tipo líquido. Cor incolor/azul. Frasco plástico de 500ml, com gatilho. A embalagem deverá conter externamente os dados de identificação, procedência, número do lote, validade e número de registro no Ministério da Saúde. Produto destinado à limpeza de superfícies inanimadas, notificado na ANVISA conforme RDC nº 40 de 5 de junho de 2008.</t>
  </si>
  <si>
    <t>Esponja de Aço - Esponja de lã de aço, formato retangular, aplicação limpeza geral, textura macia e isenta de sinais de oxidação, medindo, no mínimo, 100mmx75mm. Composição: lã de aço carbono. Pacote com 08 unidades.</t>
  </si>
  <si>
    <t>Escova Lavadora de Piso - Disco abrasivo, para limpeza de pisos laváveis, tais como cerâmica, porcelanato, mármore, granito, concreto, granilite ou granitina,  tamanho: 350 mm, cor: verde.</t>
  </si>
  <si>
    <t>Escova para lavar roupa - Escova de nylon para tanque, dimensão: 13x7x4 cm. Cor amarela, peso: 0,090 kg formato oval.</t>
  </si>
  <si>
    <t>Pano de Chão - 100% algodão liso, cru, na cor branca. Medidas aproximadas 40 x 70 cm. Margem de variação 10%.</t>
  </si>
  <si>
    <t>Papel Toalha Interfolhado - Tipo 02 dobras. 100% fibra celulósica virgem, não reciclado. Qualidade do papel: sem sujidade, homogênea, suave e macio, resistente, com excelente absorção, neutro. Formato: 23cm x 23cm (529 cm2 por folha), aproximadamente, tolerância máxima de 1,5cm de cada lado. Embalagem plástica ou tipo papel kraft com 1000 folhas para uso em dispenser. Atende requisitos da ABNT NBR 15464-7:2007.</t>
  </si>
  <si>
    <t>Balde de 15 L- Balde plástico, em polietileno de alta densidade, resistente a impacto, paredes e fundos reforçados. Alça em aço zincado. Capacidade para 15L. O produto deve ter identificação da marca, do fabricante e capacidade.</t>
  </si>
  <si>
    <t>Vassoura de Vasculhar - Espanador de microfibra. Lavável. Dobrável. Cabo de no mínimo 2m.</t>
  </si>
  <si>
    <t>Pá de lixo - Pá de lixo plástica 24x16,5x7. Cabo longo de no mínimo 80 cm.</t>
  </si>
  <si>
    <t>Bomba De Borrifar- com capacidade para 500ml de líquidos. Para ser usado para a aplicação de produtos de limpeza e desodorizantes ambientais. Em material resistente, o spray é ativado por um gatilho.</t>
  </si>
  <si>
    <t>Desentupidor De Pia - composto por polipropileno e borracha termoplástica, com alto poder de sucção e sanfonado.</t>
  </si>
  <si>
    <t>Desentupidor De Vaso Sanitário- composto por polipropileno e borracha termoplástica, cabo longo, com alto poder de sucção.</t>
  </si>
  <si>
    <t>Vassourão, com cerdas em nylon reforçado, tipo gari, base de plástico medindo 60 cm, cabo de madeira estendido revestida de polipropileno de alta densidade, rosca em polietileno.</t>
  </si>
  <si>
    <t>Jateadora - Alta Pressão - Profissional</t>
  </si>
  <si>
    <t>Carro Funcional Completo</t>
  </si>
  <si>
    <t>Pá Grande</t>
  </si>
  <si>
    <t>Placas Sinalização - Banheiro Interditado</t>
  </si>
  <si>
    <t>Placas Sinalização - Piso Molhado</t>
  </si>
  <si>
    <t>Rodinha para carrinho MOP</t>
  </si>
  <si>
    <t>Extensão Elétrica - 25 Metros</t>
  </si>
  <si>
    <t>Mangueira Completa - Cristal, trançada, flexível, baixa dureza. Comprimento: 50 metros.</t>
  </si>
  <si>
    <t>Dispenser para Papel Toalha Interfolhado - com tampa frontal basculante, fechadura de segurança e janela para inspeção do nível de papel remanescente, fabricado em plástico de alta resistência, capacidade para 600 toalhas.</t>
  </si>
  <si>
    <t>Dispenser para Papel Higiênico - fabricado em material termoplástico de alta qualidade, resistente ao impacto, com capacidade para rolos de 300 metros.</t>
  </si>
  <si>
    <t>KIT de lixeira para coleta seletiva  Conjunto para coleta seletiva com 04 cestos quadrados com tampa vai-vem. Cesto confeccionado em plástico polipropileno e armação em aço carbono galvanizado. Os cestos acompanham 04 ganchos (cada) para fixação do saco de lixo. Este produto segue o código de cores, conforme o resíduo a ser coletado, estabelecido pelo CONAMA em sua resolução de nº 275.</t>
  </si>
  <si>
    <t>PRODUTIVIDADE POR M³</t>
  </si>
  <si>
    <t>LOTE</t>
  </si>
  <si>
    <t>LOCAL</t>
  </si>
  <si>
    <t>ÁREA CRÍTICA</t>
  </si>
  <si>
    <t>ÁREA SEMI CRÍTICA</t>
  </si>
  <si>
    <t>ÁREA NÃO CRÍTICA</t>
  </si>
  <si>
    <t>Áreas Administrativas</t>
  </si>
  <si>
    <t>Áreas operacionais administrativas</t>
  </si>
  <si>
    <t>Áreas de circulação</t>
  </si>
  <si>
    <t>1.2</t>
  </si>
  <si>
    <t>Áreas Hospitalares e Assemelhados</t>
  </si>
  <si>
    <t>Áreas operacionais hospitalares - Diurno</t>
  </si>
  <si>
    <t>Áreas operacionais hospitalares - Noturno</t>
  </si>
  <si>
    <t>-</t>
  </si>
  <si>
    <t>Áreas de circulação hospitalares - Diurno</t>
  </si>
  <si>
    <t>Áreas de circulação hospitalares - Noturno</t>
  </si>
  <si>
    <t>Áreas Externa</t>
  </si>
  <si>
    <t>Pisos pavimentados adjacentes às adificações</t>
  </si>
  <si>
    <t>Varrição de passios e arruamentos</t>
  </si>
  <si>
    <t>Pátios e áreas verdes com média frequência</t>
  </si>
  <si>
    <t>Total</t>
  </si>
  <si>
    <t>TOTAL GERAL</t>
  </si>
  <si>
    <t>Setor fechado</t>
  </si>
  <si>
    <t>Avental</t>
  </si>
  <si>
    <t>Botas de Segurança</t>
  </si>
  <si>
    <t>1/350</t>
  </si>
  <si>
    <t>1/(30x350)</t>
  </si>
  <si>
    <t>1/700</t>
  </si>
  <si>
    <t>1/(30x700)</t>
  </si>
  <si>
    <t>1/1000</t>
  </si>
  <si>
    <t>1/(30x1000)</t>
  </si>
  <si>
    <t>1/450</t>
  </si>
  <si>
    <t>1/(30x450)</t>
  </si>
  <si>
    <t>1/900</t>
  </si>
  <si>
    <t>1/(30x900)</t>
  </si>
  <si>
    <t>1/800</t>
  </si>
  <si>
    <t>1/(30x800)</t>
  </si>
  <si>
    <t>1/1300</t>
  </si>
  <si>
    <t>1/(30x1300)</t>
  </si>
  <si>
    <t>Rodo - Tamanho: Base 60 cm; Cabo 1,30m, aproximadamente. Com lâmina dupla de borracha reforçada.</t>
  </si>
  <si>
    <t>Vassoura de Naylon - Vassoura cerdas de nylon reforçado, base de plástico medindo 60 cm. Tamanho aproximado de 1,30m.</t>
  </si>
  <si>
    <t xml:space="preserve"> 
Vassoura para limpeza de vasos sanitários - Escova plástica, resistente, com cerdas em nylon, formato arredondado, tamanho grande, cor branca, com suporte. Medindo aproximadamente 14x42cm.</t>
  </si>
  <si>
    <t xml:space="preserve">Refil para MOP úmido - Refil para mop  composto por fios 85% algodão e 15% políester, alto poder de absorção e resistência com pontas em loop. Medidas: 35cm (comprimento), 17cm (largura), 7cm (altura), 400gr (peso), cor cru; possui cinta. Compátivel com o mop úmido loop com cinta. </t>
  </si>
  <si>
    <t xml:space="preserve"> 
Escova Lavadora de Piso - Disco abrasivo, para limpeza de pisos laváveis, tais como cerâmica, porcelanato, mármore, granito, concreto, granilite ou granitina,  tamanho: 510 mm, cor: preta</t>
  </si>
  <si>
    <t xml:space="preserve">Esponja de limpeza dupla face - A Esponja Dupla-Face é um produto não-tecido à base de fibras sintéticas e mineral abrasivo unidos por resina à prova d'água usado para limpeza em geral, com a principal característica de limpar a superfície sem riscá-la, formato retangular, cor: Amarelo (espuma) e verde (fibra), tamanho: 110 mm x 75mm x 20mm. </t>
  </si>
  <si>
    <t>Flanela - para limpeza de mobília e limpeza em geral, confeccionada em tecido 100% algodão, tamanho 28x38cm. (Pano multiuso - com 2000 folhas)</t>
  </si>
  <si>
    <t>Saco de Lixo Preto 30 L - Saco de lixo preto, não transparente, confeccionado em resina termoplástica de alta resistência, compatível com a sua capacidade para acondicionamento de resíduos comuns. Capacidade 30L, 06kg. Dimensão 59 cm (largura) x 62 cm (altura mínima). Solda contínua, homogênea, com perfeita vedação. Dispositivo de fechamento opcional. Devendo estar em conformidade com as Normas ABNT NBR 9190/9191/13055/13056.</t>
  </si>
  <si>
    <t>Saco de Lixo Preto 60 L - Saco de lixo preto, não transparente, confeccionado em resina termoplástica de alta resistência, compatível com a sua capacidade para acondicionamento de resíduos comuns. Capacidade 50L, 10kg. Dimensão 63 cm (largura) x 80 cm (altura mínima). Solda contínua, homogênea, com perfeita vedação. Dispositivo de fechamento opcional. Devendo estar em conformidade com as Normas ABNT NBR 9190/9191/13055/13056.</t>
  </si>
  <si>
    <t>Saco de Lixo Preto 100 L - Saco de lixo preto, não transparente, confeccionado em resina termoplástica de alta resistência, compatível com a sua capacidade para acondicionamento de resíduos comuns. Capacidade 90L, 10kg. Dimensão 63 cm (largura) x 80 cm (altura mínima). Solda contínua, homogênea, com perfeita vedação. Dispositivo de fechamento opcional. Devendo estar em conformidade com as Normas ABNT NBR 9190/9191/13055/13056.</t>
  </si>
  <si>
    <t>Quartenário de Amônia de 5ª Geração e Biguanida Polimérica - Presença de tensoativos, o que permite seu uso como limpador e desinfetante, facilitando o processo de limpeza e desinfecção. Possui baixa toxicidade, não corrosivo, e na presença de matéria orgânica não é inativado. Apresentação liquida, sem odor e cor, a base de quartenário de amônio 5ª geração + amina; frasco c/ 5L. De acordo com a RDC nº 14 de 28 de fevereiro de 2007. Diluível com uso de dosador.</t>
  </si>
  <si>
    <t xml:space="preserve">Hipoclorito de Sódio a 1% - Solução aquosa com a finalidade de desinfecção e alvejamento, cujo ativo é o hipoclorito de sódio, com teor de cloro ativo entre 2,0 e 2,5% p/p, podendo conter apenas os seguintes componentes complementares: hidróxido de sódio ou de cálcio, cloreto de sódio ou de cálcio e carbonato de sódio ou de cálcio. Produto registrado na ANVISA como produto de Risco II conforme RDC nº 59 de 17 de dezembro de 2010. </t>
  </si>
  <si>
    <t>Álcool em gel hidratado 70%  - Produto registrado na ANVISA como produto de higiene pessoal ou cosmético e classificado como Grau 2 de acordo com a RDC nº 7 de 10 de fevereiro de 2015. Concentração final mínima de 70%, com atividade antibacteriana comprovada e com emolientes para evitar ressecamento da pele, conforme RDC nº 42 de 25 de outubro de 2010. Características: Gel a base de álcool a 70% para mãos com ação antisséptica,  incolor, odor alcoólico.</t>
  </si>
  <si>
    <t>Álcool gel para superfícies - Produto (gel) com gradação alcoólica entre 68% e 72% registrado na ANVISA como desinfetante (ação antimicrobiana confirmada) e classificado como "USO HOSPITALAR" de acordo com a RDC nº 14 de 28 de fevereiro de 2007. Características: Gel a base de álcool 68 a 72% com ação desinfetante em frasco de 1 litro, incolor, odor alcoólico.</t>
  </si>
  <si>
    <t xml:space="preserve">DETERGENTE MULTI USO - LIMP.GERAL </t>
  </si>
  <si>
    <r>
      <t>Hipoclorito de Sódio a 12%</t>
    </r>
    <r>
      <rPr>
        <sz val="11"/>
        <color rgb="FF000000"/>
        <rFont val="Calibri"/>
        <family val="2"/>
        <scheme val="minor"/>
      </rPr>
      <t> - Solução aquosa com a finalidade de tratamento de água de reservatórios, cujo ativo é o hipoclorito de sódio. Podendo conter apenas os seguintes componentes complementares: hidróxido de sódio ou de cálcio, cloreto de sódio ou de cálcio e carbonato de sódio ou de cálcio. Produto </t>
    </r>
    <r>
      <rPr>
        <u/>
        <sz val="11"/>
        <color rgb="FF000000"/>
        <rFont val="Calibri"/>
        <family val="2"/>
        <scheme val="minor"/>
      </rPr>
      <t>registrado</t>
    </r>
    <r>
      <rPr>
        <sz val="11"/>
        <color rgb="FF000000"/>
        <rFont val="Calibri"/>
        <family val="2"/>
        <scheme val="minor"/>
      </rPr>
      <t> na ANVISA como produto de Risco II conforme RDC nº 59 de 17 de dezembro de 2010. Para ser fornecido ao setor de manutenção do HRC, sendo os mesmos que realizarão a diluição e mistura. </t>
    </r>
  </si>
  <si>
    <t>Papel Higiênico - Material: 100% fibra celulósica virgem, Cor: branca, Apresentação:  folha simples, de alta qualidade, textura macia, picotada, Dimensões: 10 cm x 300, em rolo de 300 metros.</t>
  </si>
  <si>
    <t>Sabonete Líquido - Sabonete líquido para lavagem das mãos, Ph Neutro, pronto para uso,  glicerinado de baixa irritação dérmica, Registro no M.S., com identificação de procedência. Produto notificado na ANVISA como produto de higiene pessoal ou cosmético e classificado como Grau 1 de acordo com a RDC nº 7 de 10 de fevereiro de 2015.</t>
  </si>
  <si>
    <t>1/1200</t>
  </si>
  <si>
    <t>1/(30x1200)</t>
  </si>
  <si>
    <t>Lavadora de pisos Industrial - Máquina lavadora extratora automática, grande. Consiste no método de lavagem e enxágue do piso no mesmo procedimento. São máquinas de lavar tipo enceradeiras que possuem um reservatório para o detergente que é dosado diretamente nas escovas localizadas na sua parte anterior que fazem a limpeza, e em sua parte posterior é realizado o enxágue e a aspiração da água suja. Essas máquinas são utilizadas para limpeza de pisos com a vantagem da alta produtividade, qualidade na limpeza e menor esforço e risco para o trabalhador.110 ou 220w 510mm</t>
  </si>
  <si>
    <t>Lavadora de pisos Industrial - Máquina lavadora extratora automática, grande. Consiste no método de lavagem e enxágue do piso no mesmo procedimento. São máquinas de lavar tipo enceradeiras que possuem um reservatório para o detergente que é dosado diretamente nas escovas localizadas na sua parte anterior que fazem a limpeza, e em sua parte posterior é realizado o enxágue e a aspiração da água suja. Essas máquinas são utilizadas para limpeza de pisos com a vantagem da alta produtividade, qualidade na limpeza e menor esforço e risco para o trabalhador.110 ou 220w 400mm (aproximadamente)</t>
  </si>
  <si>
    <t>Carro MOP - Estrutura de plástico ABS de alta resistência, contendo 02 baldes de 25 L cada, espremedor acoplado e refil de algodão ultra absorvente. Cabo medindo no mínimo 1,20 m, alavanca e alças em aço de alta resistência, rodas articuladas, emborrachadas, montadas com simples encaixe no eixo galvanizado de aço maciço, que garanta fácil manuseio e o mínimo nível de ruído durante a operação. Alta durabilidade e resistência a impactos.</t>
  </si>
  <si>
    <t xml:space="preserve"> Escada Alumínio 3 m</t>
  </si>
  <si>
    <t>Espátula de aço - Fabricada em aço alto teor de carbono, Comprimento útil da pá: 305,0 mm, Largura: 250,0 mm, Comprimento total da pá: 485,0 mm, Comprimento aproximado do cabo:700 mm, Tipo do cabo da pá: Com cabo tipo Y, Material do cabo: Madeira.</t>
  </si>
  <si>
    <t>Balde para carro MOP - Estrutura de plástico ABS de alta resistência. Capacidade 25L. Adequado ao Carro MOP.</t>
  </si>
  <si>
    <t>Dispensador para Álcool Gel em Refil - base e tampa fabricado em material termoplástico de alta qualidade e resistência ao impacto.</t>
  </si>
  <si>
    <t>Dispenser para Sabonete Líquido  - fabricado em material termoplástico de alta qualidade e resistência ao impacto.</t>
  </si>
  <si>
    <t xml:space="preserve">Lixeira com tampa/pedal de L 30 (lixo comum) - Recipiente com tampa de encaixe justo e sobreposto, pedal (silencioso). Cantos arredondados, contornos lisos, toda em plástico resistente, revestimento interno rígido e resistente a vazamento. </t>
  </si>
  <si>
    <t xml:space="preserve">Lixeira com tampa/pedal de L 50 (lixo comum), cor azul - Recipiente com tampa de encaixe justo e sobreposto, pedal (silencioso). Cantos arredondados, contornos lisos, toda em plástico resistente, revestimento interno rígido e resistente a vazamento. </t>
  </si>
  <si>
    <t xml:space="preserve">Lixeira com tampa/pedal de L 100 (lixo comum), cor azul - Recipiente com tampa de encaixe justo e sobreposto, pedal (silencioso). Cantos arredondados, contornos lisos, toda em plástico resistente, revestimento interno rígido e resistente a vazamento. </t>
  </si>
  <si>
    <t>Carros Coletor para Transporte Interno de Resíduos Hospitalares - Polipropileno, retangular, medindo 550 x 735 x 1070 mm, com tampa, pedal e capacidade para 240 litros, com rodas emborrachadas de diâmetro de 200mm e montadas com simples encaixe no eixo galvanizado de aço maciço, que garanta fácil manuseio e o mínimo nível de ruído durante a operação. Alta durabilidade e resistência a impactos. Cor: Azul.</t>
  </si>
  <si>
    <t>Container Retangular para Abrigo Externo de Resíduos - Polipropileno, com capacidade para 360L, com tampa de perfeita vedação para evitar a entrada de água e disseminação de odores. Com grande capacidade de armazenamento e resistência a impactos, rodas de borracha maciça com capacidade para suportar grande volume de lixo, proteção contra raios ultravioleta, com descarte de acúmulo de água e outros resíduos através do dreno interno.</t>
  </si>
  <si>
    <t>Lote 2 -  HOSPITAL REGIONAL DE CACOAL – HRC</t>
  </si>
  <si>
    <t>Camisa</t>
  </si>
  <si>
    <t>Calça</t>
  </si>
  <si>
    <t>Luva de PVC</t>
  </si>
  <si>
    <t>Máscara</t>
  </si>
  <si>
    <t>Óculos</t>
  </si>
  <si>
    <t>Touca (emb. 100)</t>
  </si>
  <si>
    <t>TOTAL MATERIAIS</t>
  </si>
  <si>
    <t>TOTAL EQUIPAMENTOS</t>
  </si>
  <si>
    <t>01/2.700</t>
  </si>
  <si>
    <t>1/(30x2.700)</t>
  </si>
  <si>
    <t>01/9.000</t>
  </si>
  <si>
    <t>1/(30x9.000)</t>
  </si>
  <si>
    <t xml:space="preserve">Serviço de Limpeza </t>
  </si>
  <si>
    <t>maio/2021</t>
  </si>
  <si>
    <t>Serviços de Higienização e Limpeza</t>
  </si>
  <si>
    <t>RO000072/2021</t>
  </si>
  <si>
    <r>
      <t>N</t>
    </r>
    <r>
      <rPr>
        <strike/>
        <sz val="10"/>
        <rFont val="Calibri"/>
        <family val="2"/>
        <scheme val="minor"/>
      </rPr>
      <t>º</t>
    </r>
    <r>
      <rPr>
        <sz val="10"/>
        <rFont val="Calibri"/>
        <family val="2"/>
        <scheme val="minor"/>
      </rPr>
      <t xml:space="preserve"> de meses de execução contratual</t>
    </r>
  </si>
  <si>
    <t>01º de janeiro</t>
  </si>
  <si>
    <t>Adicional de Insalubridade(CONFORME CLAÚSULA 11ª DA CCT)</t>
  </si>
  <si>
    <t>30% sobre o salário mínimo</t>
  </si>
  <si>
    <t>DÉCIMO TERCEIRO SALÁRIO, FÉRIAS E ADICIONAL DE FÉRIAS</t>
  </si>
  <si>
    <t xml:space="preserve">Base de cálculo: De acordo com a instrução normativa nº 05/2017 anexo VII nota 3, a base de cálculo neste módulo deverá ser a soma: MÓDULO 1 + SUBMÓDULO 2.1. </t>
  </si>
  <si>
    <t>Inss</t>
  </si>
  <si>
    <t>Sesi ou Sesc</t>
  </si>
  <si>
    <r>
      <rPr>
        <b/>
        <sz val="10"/>
        <rFont val="Calibri"/>
        <family val="2"/>
        <scheme val="minor"/>
      </rPr>
      <t>Senai ou Senac</t>
    </r>
    <r>
      <rPr>
        <sz val="10"/>
        <rFont val="Calibri"/>
        <family val="2"/>
        <scheme val="minor"/>
      </rPr>
      <t xml:space="preserve"> </t>
    </r>
  </si>
  <si>
    <t xml:space="preserve">Incra </t>
  </si>
  <si>
    <r>
      <rPr>
        <b/>
        <sz val="10"/>
        <rFont val="Calibri"/>
        <family val="2"/>
        <scheme val="minor"/>
      </rPr>
      <t>Salário Educação</t>
    </r>
    <r>
      <rPr>
        <sz val="10"/>
        <rFont val="Calibri"/>
        <family val="2"/>
        <scheme val="minor"/>
      </rPr>
      <t xml:space="preserve"> </t>
    </r>
  </si>
  <si>
    <t xml:space="preserve">Fgts </t>
  </si>
  <si>
    <t>RAT X SAT (Conforme GFIP)</t>
  </si>
  <si>
    <t xml:space="preserve">Sebrae </t>
  </si>
  <si>
    <t>2.3</t>
  </si>
  <si>
    <t xml:space="preserve">BENEFÍCIOS MENSAIS E DIÁRIOS </t>
  </si>
  <si>
    <t xml:space="preserve">Transporte </t>
  </si>
  <si>
    <t xml:space="preserve">Auxílio alimentação </t>
  </si>
  <si>
    <t>Assistência médica e familiar</t>
  </si>
  <si>
    <t xml:space="preserve">Auxílio creche </t>
  </si>
  <si>
    <t xml:space="preserve">Seguro de vida </t>
  </si>
  <si>
    <t xml:space="preserve"> Quadro-resumo do módulo 2-ENCARGOS E BENEFÍCIOS ANUAIS, MENSAIS E DIÁRIOS</t>
  </si>
  <si>
    <t>13º SALÁRIO, FÉRIAS E ADICIONAL DE FÉRIAS</t>
  </si>
  <si>
    <t>GPS, FGTS E OUTRAS CONTRIBUIÇÕES</t>
  </si>
  <si>
    <t>BENEFÍCIOS DIÁRIOS E MENSAIS</t>
  </si>
  <si>
    <t xml:space="preserve"> MÓDULO 3: PROVISÃO PARA RESCISÃO</t>
  </si>
  <si>
    <t>3.0</t>
  </si>
  <si>
    <t>Aviso Prévio Indenizado</t>
  </si>
  <si>
    <t>Incidência do FGTS sobre Aviso Prévio Indenizado</t>
  </si>
  <si>
    <t>Multa do FGTS e Contribuição Social sobre o Aviso Prévio Indenizado</t>
  </si>
  <si>
    <t>Incidência dos encargos do submódulo 2.2 sobre Aviso Prévio Trabalhado</t>
  </si>
  <si>
    <t xml:space="preserve">Multa do FGTS e Contribuição Social sobre o Aviso Prévio Trabalhado. </t>
  </si>
  <si>
    <t>MÓDULO 4 – CUSTO DE REPOSIÇÃO DO PROFISSIONAL AUSENTE</t>
  </si>
  <si>
    <t>Submódulo 4.1 - Ausências Legais</t>
  </si>
  <si>
    <t>Substituto na Cobertura de Ausências Legais (por doença)</t>
  </si>
  <si>
    <t>Substituto na Cobertura de Licença Paternidade</t>
  </si>
  <si>
    <t>Substituto na Cobertura Por Acidente de Trabalho</t>
  </si>
  <si>
    <t>Substituto na Cobertura de Licença Maternidade</t>
  </si>
  <si>
    <t>TOTAL DO SUBMÓDULO 4.1</t>
  </si>
  <si>
    <t>Submódulo 4.2 - Intrajornada</t>
  </si>
  <si>
    <t>Intervalo para Repouso ou Alimentação</t>
  </si>
  <si>
    <t xml:space="preserve"> QUADRO-RESUMO DO MÓDULO 4 - CUSTO DE REPOSIÇÃO DO PROFISSIONAL AUSENTE</t>
  </si>
  <si>
    <t>TOTAL DO MÓDULO 4</t>
  </si>
  <si>
    <t xml:space="preserve"> MÓDULO 5 – INSUMOS DIVERSOS</t>
  </si>
  <si>
    <t>INSUMOS DIVERSOS</t>
  </si>
  <si>
    <t>Uniformes e EPIs</t>
  </si>
  <si>
    <t>Materiais</t>
  </si>
  <si>
    <t>Saúde e Segurança do Trabalhador (CONFORME CLAÚSULA 28ª DA CCT)</t>
  </si>
  <si>
    <t>Treinamento e Capacitação do Trabalhador (CONFORME CLAÚSULA 30ª DA CCT)</t>
  </si>
  <si>
    <t>TOTAL DO MÓDULO 5</t>
  </si>
  <si>
    <t>(M-T)      CUSTO TOTAL DA PLANILHA PARA EFEITO DE CÁLCULO DO MÓDULO 6 (M1+M2+M3+M4)</t>
  </si>
  <si>
    <t xml:space="preserve">MÓDULO 6 – CUSTOS INDIRETOS, TRIBUTOS E LUCRO </t>
  </si>
  <si>
    <t xml:space="preserve">C1-A  (PIS 1,65%)   </t>
  </si>
  <si>
    <t>C1. B  (COFINS 7,60%)</t>
  </si>
  <si>
    <t>Módulo 2 – Encargos e Benefícios Anuais, Mensais e Diários</t>
  </si>
  <si>
    <t>Módulo 3 – Provisão para Rescisão</t>
  </si>
  <si>
    <t>Módulo 4 – Custo de Reposição do Profissional Ausente</t>
  </si>
  <si>
    <t>Módulo 5 – Insumos Diversos</t>
  </si>
  <si>
    <t xml:space="preserve">Subtotal  para   efeito  de  cálculo  do s Tributos  (MT + MA + MB) FATURAMENTO </t>
  </si>
  <si>
    <t>1/380</t>
  </si>
  <si>
    <t>1/(30x380)</t>
  </si>
  <si>
    <t>1/160</t>
  </si>
  <si>
    <t>1/(30x160)</t>
  </si>
  <si>
    <t>Incidência do Grupo 2.2</t>
  </si>
  <si>
    <t>Férias e Adicional de Férias (TR x 2,78%)</t>
  </si>
  <si>
    <t>Substituto na Cobertura de Férias (1/12 avos)</t>
  </si>
  <si>
    <t xml:space="preserve">Substituto na Cobertura de Férias (1/12 avos) </t>
  </si>
  <si>
    <t>Contribuição Sindical</t>
  </si>
  <si>
    <t>CONTRIBUIÇÃO ASSISTENCIAL SINDICAL
EMPRESARIAL/PATRONAL - CLÁUSULA 39ª</t>
  </si>
  <si>
    <t xml:space="preserve">VALOR UNT </t>
  </si>
  <si>
    <t>Auxiliar Administrativo</t>
  </si>
  <si>
    <t>Copeira</t>
  </si>
  <si>
    <t>Recepcionista</t>
  </si>
  <si>
    <t>POSTO</t>
  </si>
  <si>
    <t>Uniformes - Auxiliar Administrativo</t>
  </si>
  <si>
    <t>Uniformes - Copeira</t>
  </si>
  <si>
    <t>Uniformes - Recepcionista</t>
  </si>
  <si>
    <t>Serviços de Apoio Administrativo</t>
  </si>
  <si>
    <t>CBO (4110-10) Auxiliar Administrativo</t>
  </si>
  <si>
    <t>CBO (5134-25) Copeira</t>
  </si>
  <si>
    <t>CBO (4221-05) Recepcionista</t>
  </si>
  <si>
    <t>VALOR LOTE 1:</t>
  </si>
  <si>
    <t>PORTO VELHO</t>
  </si>
  <si>
    <t>JI-PARANÁ</t>
  </si>
  <si>
    <t>LOTE 1 - PORTO VELHO</t>
  </si>
  <si>
    <t>LOTE 2 - JI-PARANÁ</t>
  </si>
  <si>
    <t>LOTE 3 - VILHENA</t>
  </si>
  <si>
    <t>LOTE 4 - CACOAL</t>
  </si>
  <si>
    <t>LOTE 5 - ROLIM DE MOURA</t>
  </si>
  <si>
    <t>VALOR LOTE 2:</t>
  </si>
  <si>
    <t>VALOR LOTE 3:</t>
  </si>
  <si>
    <t>VALOR LOTE 4:</t>
  </si>
  <si>
    <t>VALOR LOTE 5:</t>
  </si>
  <si>
    <t>VALOR TOTAL DOS LOTES</t>
  </si>
  <si>
    <t>LOTE 6 - ARIQUEMES</t>
  </si>
  <si>
    <t>VILHENA</t>
  </si>
  <si>
    <t>CACOAL</t>
  </si>
  <si>
    <t>ROLIM DE MOURA</t>
  </si>
  <si>
    <t>ARIQUEMES</t>
  </si>
  <si>
    <t>Crachá</t>
  </si>
  <si>
    <t>Camisa Social</t>
  </si>
  <si>
    <t>Calça em tecido brim</t>
  </si>
  <si>
    <t>Sapato preto antiaderente</t>
  </si>
  <si>
    <t>Avental em oxford</t>
  </si>
  <si>
    <t>Sapato em couro</t>
  </si>
  <si>
    <t>Calça em microfibra</t>
  </si>
  <si>
    <t>Procedimento Licitatório para contratação de empresa especializada na prestação de serviços continuados, serviços de apoio administrativo com emprego de mão de obra qualificada e habilitada que tem por objetivo atender às necessidades desta SEFIN.</t>
  </si>
  <si>
    <t xml:space="preserve">RAT X SAT </t>
  </si>
  <si>
    <t>Férias e Adicional de Férias</t>
  </si>
  <si>
    <t>Adicional de Insalubridade</t>
  </si>
  <si>
    <t xml:space="preserve">Adicional de Férias </t>
  </si>
  <si>
    <t xml:space="preserve">Férias e Adicional de Férias </t>
  </si>
  <si>
    <t xml:space="preserve">SEGURANÇA E SAÚDE DO TRABALHADOR </t>
  </si>
  <si>
    <t>CONTRIBUIÇÃO SINDICAL</t>
  </si>
  <si>
    <t>RO000003/2022</t>
  </si>
  <si>
    <t>ABRIL/2022</t>
  </si>
  <si>
    <t>Outros  (Especificar)</t>
  </si>
  <si>
    <t>Módulo 6 – Custos indiretos, tributos e lucro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</si>
</sst>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R$&quot;\ * #,##0.00_-;\-&quot;R$&quot;\ * #,##0.00_-;_-&quot;R$&quot;\ * &quot;-&quot;??_-;_-@_-"/>
    <numFmt numFmtId="43" formatCode="_-* #,##0.00_-;\-* #,##0.00_-;_-* &quot;-&quot;??_-;_-@_-"/>
    <numFmt numFmtId="164" formatCode="0.000%"/>
    <numFmt numFmtId="165" formatCode="0.00000000"/>
    <numFmt numFmtId="166" formatCode="&quot;R$ &quot;#,##0.00"/>
    <numFmt numFmtId="167" formatCode="d/m;@"/>
    <numFmt numFmtId="168" formatCode="0.0000000"/>
    <numFmt numFmtId="169" formatCode="_(&quot;R$ &quot;* #,##0.00_);_(&quot;R$ &quot;* \(#,##0.00\);_(&quot;R$ &quot;* &quot;-&quot;??_);_(@_)"/>
    <numFmt numFmtId="170" formatCode="0.0"/>
    <numFmt numFmtId="171" formatCode="&quot;R$&quot;\ #,##0.00"/>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0"/>
      <color indexed="12"/>
      <name val="Arial"/>
      <family val="2"/>
    </font>
    <font>
      <b/>
      <sz val="8"/>
      <color rgb="FF000000"/>
      <name val="Verdana"/>
      <family val="2"/>
    </font>
    <font>
      <b/>
      <sz val="16"/>
      <color rgb="FF002060"/>
      <name val="Calibri"/>
      <family val="2"/>
      <scheme val="minor"/>
    </font>
    <font>
      <sz val="14"/>
      <color theme="1"/>
      <name val="Calibri"/>
      <family val="2"/>
      <scheme val="minor"/>
    </font>
    <font>
      <sz val="8"/>
      <color rgb="FF000000"/>
      <name val="Verdana"/>
      <family val="2"/>
    </font>
    <font>
      <b/>
      <sz val="8"/>
      <color rgb="FFFF0000"/>
      <name val="Verdana"/>
      <family val="2"/>
    </font>
    <font>
      <sz val="14"/>
      <color rgb="FF000000"/>
      <name val="Times New Roman"/>
      <family val="1"/>
    </font>
    <font>
      <sz val="10"/>
      <color rgb="FF000000"/>
      <name val="Verdana"/>
      <family val="2"/>
    </font>
    <font>
      <b/>
      <sz val="14"/>
      <color rgb="FF000000"/>
      <name val="Calibri"/>
      <family val="2"/>
      <scheme val="minor"/>
    </font>
    <font>
      <sz val="14"/>
      <color rgb="FF000000"/>
      <name val="Calibri"/>
      <family val="2"/>
      <scheme val="minor"/>
    </font>
    <font>
      <b/>
      <u/>
      <sz val="14"/>
      <color rgb="FF000000"/>
      <name val="Calibri"/>
      <family val="2"/>
      <scheme val="minor"/>
    </font>
    <font>
      <b/>
      <sz val="14"/>
      <color rgb="FF000000"/>
      <name val="Times New Roman"/>
      <family val="1"/>
    </font>
    <font>
      <b/>
      <sz val="14"/>
      <color indexed="10"/>
      <name val="Arial"/>
      <family val="2"/>
    </font>
    <font>
      <b/>
      <sz val="14"/>
      <color indexed="48"/>
      <name val="Trebuchet MS"/>
      <family val="2"/>
    </font>
    <font>
      <b/>
      <sz val="14"/>
      <color indexed="10"/>
      <name val="Trebuchet MS"/>
      <family val="2"/>
    </font>
    <font>
      <sz val="12"/>
      <name val="Calibri"/>
      <family val="2"/>
      <scheme val="minor"/>
    </font>
    <font>
      <b/>
      <sz val="12"/>
      <name val="Calibri"/>
      <family val="2"/>
      <scheme val="minor"/>
    </font>
    <font>
      <b/>
      <sz val="16"/>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b/>
      <sz val="16"/>
      <color theme="1"/>
      <name val="Calibri"/>
      <family val="2"/>
      <scheme val="minor"/>
    </font>
    <font>
      <vertAlign val="superscript"/>
      <sz val="12"/>
      <name val="Calibri"/>
      <family val="2"/>
      <scheme val="minor"/>
    </font>
    <font>
      <b/>
      <i/>
      <sz val="12"/>
      <name val="Calibri"/>
      <family val="2"/>
      <scheme val="minor"/>
    </font>
    <font>
      <b/>
      <sz val="11"/>
      <color theme="1"/>
      <name val="Times New Roman"/>
      <family val="1"/>
    </font>
    <font>
      <sz val="11"/>
      <color theme="1"/>
      <name val="Times New Roman"/>
      <family val="1"/>
    </font>
    <font>
      <b/>
      <sz val="11"/>
      <name val="Times New Roman"/>
      <family val="1"/>
    </font>
    <font>
      <sz val="11"/>
      <color rgb="FF000000"/>
      <name val="Calibri"/>
      <family val="2"/>
      <scheme val="minor"/>
    </font>
    <font>
      <u/>
      <sz val="11"/>
      <color rgb="FF000000"/>
      <name val="Calibri"/>
      <family val="2"/>
      <scheme val="minor"/>
    </font>
    <font>
      <sz val="11"/>
      <name val="Times New Roman"/>
      <family val="1"/>
    </font>
    <font>
      <sz val="11"/>
      <color theme="0"/>
      <name val="Calibri"/>
      <family val="2"/>
      <scheme val="minor"/>
    </font>
    <font>
      <b/>
      <sz val="10"/>
      <name val="Calibri"/>
      <family val="2"/>
      <scheme val="minor"/>
    </font>
    <font>
      <sz val="10"/>
      <name val="Calibri"/>
      <family val="2"/>
      <scheme val="minor"/>
    </font>
    <font>
      <strike/>
      <sz val="10"/>
      <name val="Calibri"/>
      <family val="2"/>
      <scheme val="minor"/>
    </font>
    <font>
      <b/>
      <sz val="10"/>
      <color rgb="FFFF0000"/>
      <name val="Calibri"/>
      <family val="2"/>
      <scheme val="minor"/>
    </font>
    <font>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rgb="FF000000"/>
      </left>
      <right/>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1" fillId="0" borderId="0"/>
    <xf numFmtId="0" fontId="4" fillId="0" borderId="0" applyNumberFormat="0" applyFill="0" applyBorder="0" applyAlignment="0" applyProtection="0">
      <alignment vertical="top"/>
      <protection locked="0"/>
    </xf>
    <xf numFmtId="43" fontId="1" fillId="0" borderId="0" applyFont="0" applyFill="0" applyBorder="0" applyAlignment="0" applyProtection="0"/>
  </cellStyleXfs>
  <cellXfs count="369">
    <xf numFmtId="0" fontId="0" fillId="0" borderId="0" xfId="0"/>
    <xf numFmtId="0" fontId="5" fillId="2" borderId="16" xfId="0" applyFont="1" applyFill="1" applyBorder="1" applyAlignment="1">
      <alignment wrapText="1"/>
    </xf>
    <xf numFmtId="0" fontId="5" fillId="2" borderId="17" xfId="0" applyFont="1" applyFill="1" applyBorder="1" applyAlignment="1">
      <alignment horizontal="center" wrapText="1"/>
    </xf>
    <xf numFmtId="0" fontId="7" fillId="0" borderId="0" xfId="0" applyFont="1" applyAlignment="1">
      <alignment horizontal="justify"/>
    </xf>
    <xf numFmtId="0" fontId="8" fillId="2" borderId="17" xfId="0" applyFont="1" applyFill="1" applyBorder="1" applyAlignment="1">
      <alignment horizontal="justify" wrapText="1"/>
    </xf>
    <xf numFmtId="0" fontId="10" fillId="0" borderId="0" xfId="0" applyFont="1" applyAlignment="1">
      <alignment horizontal="justify" wrapText="1"/>
    </xf>
    <xf numFmtId="0" fontId="11" fillId="2" borderId="17" xfId="0" applyFont="1" applyFill="1" applyBorder="1" applyAlignment="1">
      <alignment horizontal="center" wrapText="1"/>
    </xf>
    <xf numFmtId="0" fontId="8" fillId="2" borderId="17" xfId="0" applyFont="1" applyFill="1" applyBorder="1" applyAlignment="1">
      <alignment horizontal="center" wrapText="1"/>
    </xf>
    <xf numFmtId="0" fontId="0" fillId="0" borderId="16" xfId="0" applyBorder="1" applyAlignment="1">
      <alignment horizontal="center"/>
    </xf>
    <xf numFmtId="0" fontId="0" fillId="0" borderId="18" xfId="0" applyBorder="1" applyAlignment="1">
      <alignment horizontal="center"/>
    </xf>
    <xf numFmtId="0" fontId="0" fillId="0" borderId="16" xfId="0" applyBorder="1"/>
    <xf numFmtId="0" fontId="8" fillId="2" borderId="18" xfId="0" applyFont="1" applyFill="1" applyBorder="1" applyAlignment="1">
      <alignment horizontal="center" wrapText="1"/>
    </xf>
    <xf numFmtId="0" fontId="0" fillId="0" borderId="17" xfId="0" applyBorder="1"/>
    <xf numFmtId="0" fontId="0" fillId="0" borderId="17" xfId="0" applyBorder="1" applyAlignment="1">
      <alignment horizontal="center"/>
    </xf>
    <xf numFmtId="0" fontId="0" fillId="3" borderId="17" xfId="0" applyFill="1" applyBorder="1"/>
    <xf numFmtId="0" fontId="0" fillId="3" borderId="17" xfId="0" applyFill="1" applyBorder="1" applyAlignment="1">
      <alignment horizontal="center"/>
    </xf>
    <xf numFmtId="0" fontId="0" fillId="0" borderId="18" xfId="0" applyBorder="1"/>
    <xf numFmtId="0" fontId="4" fillId="0" borderId="0" xfId="6" applyAlignment="1" applyProtection="1"/>
    <xf numFmtId="0" fontId="15" fillId="0" borderId="0" xfId="0" applyFont="1" applyAlignment="1">
      <alignment horizontal="center" wrapText="1"/>
    </xf>
    <xf numFmtId="0" fontId="2" fillId="0" borderId="0" xfId="0" applyFont="1"/>
    <xf numFmtId="0" fontId="7" fillId="0" borderId="0" xfId="0" applyFont="1"/>
    <xf numFmtId="0" fontId="17" fillId="0" borderId="19" xfId="0" applyFont="1" applyFill="1" applyBorder="1" applyAlignment="1">
      <alignment horizontal="center" vertical="center" wrapText="1"/>
    </xf>
    <xf numFmtId="0" fontId="18" fillId="0" borderId="20" xfId="0" applyFont="1" applyFill="1" applyBorder="1" applyAlignment="1">
      <alignment horizontal="justify" vertical="center" wrapText="1"/>
    </xf>
    <xf numFmtId="0" fontId="18" fillId="0" borderId="21" xfId="0" applyFont="1" applyFill="1" applyBorder="1" applyAlignment="1">
      <alignment horizontal="justify" vertical="center" wrapText="1"/>
    </xf>
    <xf numFmtId="0" fontId="18" fillId="0" borderId="14" xfId="0" applyFont="1" applyFill="1" applyBorder="1" applyAlignment="1">
      <alignment horizontal="justify" vertical="center" wrapText="1"/>
    </xf>
    <xf numFmtId="0" fontId="18" fillId="0" borderId="13" xfId="0" applyFont="1" applyFill="1" applyBorder="1" applyAlignment="1">
      <alignment horizontal="justify" vertical="center" wrapText="1"/>
    </xf>
    <xf numFmtId="0" fontId="18" fillId="0" borderId="22" xfId="0" applyFont="1" applyFill="1" applyBorder="1" applyAlignment="1">
      <alignment horizontal="justify" vertical="center" wrapText="1"/>
    </xf>
    <xf numFmtId="0" fontId="18" fillId="0" borderId="23" xfId="0" applyFont="1" applyFill="1" applyBorder="1" applyAlignment="1">
      <alignment horizontal="justify" vertical="center" wrapText="1"/>
    </xf>
    <xf numFmtId="0" fontId="19" fillId="2" borderId="0" xfId="0" applyFont="1" applyFill="1" applyBorder="1" applyAlignment="1">
      <alignment vertical="center"/>
    </xf>
    <xf numFmtId="0" fontId="20" fillId="2" borderId="0" xfId="0" applyFont="1" applyFill="1" applyBorder="1" applyAlignment="1">
      <alignment vertical="center"/>
    </xf>
    <xf numFmtId="0" fontId="19" fillId="2" borderId="0" xfId="0" applyFont="1" applyFill="1" applyBorder="1" applyAlignment="1">
      <alignment horizontal="justify" vertical="center"/>
    </xf>
    <xf numFmtId="164" fontId="20" fillId="2" borderId="0" xfId="2" applyNumberFormat="1" applyFont="1" applyFill="1" applyBorder="1" applyAlignment="1">
      <alignment vertical="center"/>
    </xf>
    <xf numFmtId="0" fontId="19" fillId="2" borderId="0" xfId="0" applyFont="1" applyFill="1" applyBorder="1" applyAlignment="1">
      <alignment horizontal="center" vertical="center"/>
    </xf>
    <xf numFmtId="4" fontId="19" fillId="2" borderId="0" xfId="0" applyNumberFormat="1" applyFont="1" applyFill="1" applyBorder="1" applyAlignment="1">
      <alignment horizontal="justify" vertical="center"/>
    </xf>
    <xf numFmtId="4" fontId="19" fillId="2" borderId="0" xfId="2" applyNumberFormat="1" applyFont="1" applyFill="1" applyBorder="1" applyAlignment="1">
      <alignment vertical="center"/>
    </xf>
    <xf numFmtId="4" fontId="19" fillId="2" borderId="0" xfId="0" applyNumberFormat="1" applyFont="1" applyFill="1" applyBorder="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left" vertical="center"/>
    </xf>
    <xf numFmtId="43" fontId="22" fillId="0" borderId="0" xfId="7" applyFont="1" applyAlignment="1">
      <alignment horizontal="right" vertical="center"/>
    </xf>
    <xf numFmtId="43" fontId="22" fillId="0" borderId="0" xfId="7" applyFont="1" applyAlignment="1">
      <alignment vertical="center"/>
    </xf>
    <xf numFmtId="0" fontId="23" fillId="0" borderId="4" xfId="0" applyFont="1" applyBorder="1" applyAlignment="1">
      <alignment horizontal="left" vertical="center"/>
    </xf>
    <xf numFmtId="43" fontId="23" fillId="0" borderId="4" xfId="7" applyFont="1" applyBorder="1" applyAlignment="1">
      <alignment horizontal="right" vertical="center"/>
    </xf>
    <xf numFmtId="43" fontId="23" fillId="0" borderId="4" xfId="7" applyFont="1" applyBorder="1" applyAlignment="1">
      <alignment horizontal="right" vertical="center" wrapText="1"/>
    </xf>
    <xf numFmtId="0" fontId="22" fillId="0" borderId="4" xfId="0" applyFont="1" applyBorder="1" applyAlignment="1">
      <alignment horizontal="left" vertical="center"/>
    </xf>
    <xf numFmtId="43" fontId="22" fillId="0" borderId="4" xfId="7" applyFont="1" applyBorder="1" applyAlignment="1">
      <alignment horizontal="right" vertical="center"/>
    </xf>
    <xf numFmtId="43" fontId="22" fillId="0" borderId="0" xfId="7" applyFont="1" applyBorder="1" applyAlignment="1">
      <alignment horizontal="right" vertical="center"/>
    </xf>
    <xf numFmtId="43" fontId="22" fillId="0" borderId="4" xfId="7" applyFont="1" applyBorder="1" applyAlignment="1">
      <alignment vertical="center"/>
    </xf>
    <xf numFmtId="0" fontId="22" fillId="0" borderId="0" xfId="0" applyFont="1" applyBorder="1" applyAlignment="1">
      <alignment horizontal="center" vertical="center" wrapText="1"/>
    </xf>
    <xf numFmtId="0" fontId="22" fillId="0" borderId="0" xfId="0" applyFont="1" applyBorder="1" applyAlignment="1">
      <alignment horizontal="left" vertical="center" wrapText="1"/>
    </xf>
    <xf numFmtId="43" fontId="22" fillId="0" borderId="0" xfId="7" applyFont="1" applyBorder="1" applyAlignment="1">
      <alignment horizontal="right" vertical="center" wrapText="1"/>
    </xf>
    <xf numFmtId="43" fontId="22" fillId="0" borderId="0" xfId="7" applyFont="1" applyBorder="1" applyAlignment="1">
      <alignment vertical="center"/>
    </xf>
    <xf numFmtId="0" fontId="22" fillId="0" borderId="40" xfId="0" applyFont="1" applyBorder="1" applyAlignment="1">
      <alignment horizontal="center" vertical="center" wrapText="1"/>
    </xf>
    <xf numFmtId="0" fontId="22" fillId="0" borderId="39" xfId="0" applyFont="1" applyBorder="1" applyAlignment="1">
      <alignment horizontal="center" vertical="center" wrapText="1"/>
    </xf>
    <xf numFmtId="43" fontId="22" fillId="0" borderId="0" xfId="7" applyFont="1" applyBorder="1" applyAlignment="1">
      <alignment horizontal="center" vertical="center" wrapText="1"/>
    </xf>
    <xf numFmtId="0" fontId="24" fillId="0" borderId="0" xfId="0" applyFont="1" applyAlignment="1">
      <alignment horizontal="center" vertical="center"/>
    </xf>
    <xf numFmtId="0" fontId="19" fillId="2" borderId="0" xfId="0" applyFont="1" applyFill="1" applyAlignment="1">
      <alignment vertical="center"/>
    </xf>
    <xf numFmtId="0" fontId="20" fillId="2" borderId="0" xfId="0" applyNumberFormat="1" applyFont="1" applyFill="1" applyBorder="1" applyAlignment="1">
      <alignment horizontal="right" vertical="center" wrapText="1"/>
    </xf>
    <xf numFmtId="0" fontId="19" fillId="2" borderId="19" xfId="0" applyFont="1" applyFill="1" applyBorder="1" applyAlignment="1">
      <alignment horizontal="center" vertical="center" wrapText="1"/>
    </xf>
    <xf numFmtId="0" fontId="19" fillId="2" borderId="39" xfId="0" applyFont="1" applyFill="1" applyBorder="1" applyAlignment="1">
      <alignment horizontal="center" vertical="center" wrapText="1"/>
    </xf>
    <xf numFmtId="0" fontId="20" fillId="2" borderId="19" xfId="0" applyFont="1" applyFill="1" applyBorder="1" applyAlignment="1">
      <alignment vertical="center"/>
    </xf>
    <xf numFmtId="0" fontId="20" fillId="2" borderId="19" xfId="0" applyFont="1" applyFill="1" applyBorder="1" applyAlignment="1">
      <alignment horizontal="center" vertical="center"/>
    </xf>
    <xf numFmtId="165" fontId="20" fillId="2" borderId="19" xfId="0" applyNumberFormat="1" applyFont="1" applyFill="1" applyBorder="1" applyAlignment="1">
      <alignment vertical="center"/>
    </xf>
    <xf numFmtId="166" fontId="20" fillId="2" borderId="19" xfId="0" applyNumberFormat="1" applyFont="1" applyFill="1" applyBorder="1" applyAlignment="1">
      <alignment vertical="center"/>
    </xf>
    <xf numFmtId="0" fontId="19" fillId="2" borderId="39" xfId="0" applyFont="1" applyFill="1" applyBorder="1" applyAlignment="1">
      <alignment vertical="center"/>
    </xf>
    <xf numFmtId="0" fontId="20" fillId="2" borderId="0" xfId="0" applyFont="1" applyFill="1" applyAlignment="1">
      <alignment horizontal="right" vertical="center"/>
    </xf>
    <xf numFmtId="17" fontId="19" fillId="2" borderId="0" xfId="0" applyNumberFormat="1" applyFont="1" applyFill="1" applyAlignment="1">
      <alignment horizontal="right" vertical="center"/>
    </xf>
    <xf numFmtId="0" fontId="19" fillId="2" borderId="0" xfId="0" applyFont="1" applyFill="1" applyAlignment="1">
      <alignment horizontal="center" vertical="center" wrapText="1"/>
    </xf>
    <xf numFmtId="166" fontId="20" fillId="2" borderId="0" xfId="0" applyNumberFormat="1" applyFont="1" applyFill="1" applyBorder="1" applyAlignment="1">
      <alignment vertical="center"/>
    </xf>
    <xf numFmtId="0" fontId="19" fillId="2" borderId="0" xfId="0" applyFont="1" applyFill="1" applyAlignment="1">
      <alignment horizontal="right" vertical="center"/>
    </xf>
    <xf numFmtId="168" fontId="20" fillId="2" borderId="0" xfId="0" applyNumberFormat="1" applyFont="1" applyFill="1" applyBorder="1" applyAlignment="1">
      <alignment vertical="center"/>
    </xf>
    <xf numFmtId="167" fontId="20" fillId="2" borderId="19" xfId="0" applyNumberFormat="1" applyFont="1" applyFill="1" applyBorder="1" applyAlignment="1">
      <alignment horizontal="center" vertical="center"/>
    </xf>
    <xf numFmtId="168" fontId="20" fillId="2" borderId="19" xfId="0" applyNumberFormat="1" applyFont="1" applyFill="1" applyBorder="1" applyAlignment="1">
      <alignment vertical="center"/>
    </xf>
    <xf numFmtId="165" fontId="20" fillId="2" borderId="0" xfId="0" applyNumberFormat="1" applyFont="1" applyFill="1" applyBorder="1" applyAlignment="1">
      <alignment vertical="center"/>
    </xf>
    <xf numFmtId="2" fontId="19" fillId="2" borderId="0" xfId="0" applyNumberFormat="1" applyFont="1" applyFill="1" applyAlignment="1">
      <alignment vertical="center"/>
    </xf>
    <xf numFmtId="0" fontId="19" fillId="2" borderId="0" xfId="0" quotePrefix="1" applyFont="1" applyFill="1" applyAlignment="1">
      <alignment vertical="center"/>
    </xf>
    <xf numFmtId="0" fontId="19" fillId="0" borderId="0" xfId="0" applyFont="1" applyFill="1" applyAlignment="1">
      <alignment horizontal="center" vertical="center"/>
    </xf>
    <xf numFmtId="0" fontId="19" fillId="0" borderId="0" xfId="0" applyFont="1" applyFill="1" applyAlignment="1">
      <alignment vertical="center"/>
    </xf>
    <xf numFmtId="0" fontId="19" fillId="0" borderId="0" xfId="0" applyFont="1" applyFill="1" applyAlignment="1">
      <alignment horizontal="left" vertical="center"/>
    </xf>
    <xf numFmtId="44" fontId="19" fillId="0" borderId="0" xfId="0" applyNumberFormat="1" applyFont="1" applyFill="1" applyAlignment="1">
      <alignment vertical="center"/>
    </xf>
    <xf numFmtId="0" fontId="20" fillId="0" borderId="0" xfId="0" applyFont="1" applyFill="1" applyAlignment="1">
      <alignment horizontal="left" vertical="center"/>
    </xf>
    <xf numFmtId="0" fontId="22" fillId="0" borderId="4" xfId="0" applyFont="1" applyFill="1" applyBorder="1" applyAlignment="1">
      <alignment horizontal="center" vertical="center" wrapText="1"/>
    </xf>
    <xf numFmtId="43" fontId="22" fillId="0" borderId="4" xfId="7" applyFont="1" applyFill="1" applyBorder="1" applyAlignment="1">
      <alignment horizontal="right" vertical="center" wrapText="1"/>
    </xf>
    <xf numFmtId="43" fontId="22" fillId="0" borderId="4" xfId="7" applyFont="1" applyFill="1" applyBorder="1" applyAlignment="1">
      <alignment horizontal="right" vertical="center"/>
    </xf>
    <xf numFmtId="0" fontId="22" fillId="0" borderId="0" xfId="0" applyFont="1" applyFill="1" applyAlignment="1">
      <alignment vertical="center"/>
    </xf>
    <xf numFmtId="2" fontId="22" fillId="0" borderId="4" xfId="7" applyNumberFormat="1" applyFont="1" applyFill="1" applyBorder="1" applyAlignment="1">
      <alignment horizontal="right" vertical="center" wrapText="1"/>
    </xf>
    <xf numFmtId="0" fontId="28" fillId="0" borderId="0" xfId="0" applyFont="1" applyAlignment="1">
      <alignment horizontal="center" vertical="top"/>
    </xf>
    <xf numFmtId="0" fontId="28" fillId="0" borderId="0" xfId="0" applyFont="1" applyAlignment="1">
      <alignment horizontal="left" vertical="top"/>
    </xf>
    <xf numFmtId="0" fontId="28" fillId="0" borderId="0" xfId="0" applyFont="1" applyAlignment="1">
      <alignment vertical="top"/>
    </xf>
    <xf numFmtId="0" fontId="29" fillId="0" borderId="4" xfId="0" applyFont="1" applyBorder="1" applyAlignment="1">
      <alignment horizontal="center" vertical="top"/>
    </xf>
    <xf numFmtId="0" fontId="29" fillId="0" borderId="4" xfId="0" applyFont="1" applyBorder="1" applyAlignment="1">
      <alignment horizontal="left" vertical="top"/>
    </xf>
    <xf numFmtId="2" fontId="29" fillId="0" borderId="4" xfId="0" applyNumberFormat="1" applyFont="1" applyBorder="1" applyAlignment="1">
      <alignment horizontal="center" vertical="top"/>
    </xf>
    <xf numFmtId="0" fontId="29" fillId="0" borderId="4" xfId="0" applyFont="1" applyBorder="1" applyAlignment="1">
      <alignment vertical="top"/>
    </xf>
    <xf numFmtId="0" fontId="29" fillId="0" borderId="0" xfId="0" applyFont="1" applyAlignment="1">
      <alignment vertical="top"/>
    </xf>
    <xf numFmtId="0" fontId="29" fillId="0" borderId="4" xfId="0" applyFont="1" applyBorder="1" applyAlignment="1">
      <alignment horizontal="left" vertical="top" wrapText="1"/>
    </xf>
    <xf numFmtId="0" fontId="28" fillId="0" borderId="0" xfId="0" applyFont="1" applyFill="1" applyAlignment="1">
      <alignment vertical="top"/>
    </xf>
    <xf numFmtId="4" fontId="29" fillId="0" borderId="4" xfId="0" applyNumberFormat="1" applyFont="1" applyBorder="1" applyAlignment="1">
      <alignment horizontal="center" vertical="top"/>
    </xf>
    <xf numFmtId="0" fontId="29" fillId="0" borderId="0" xfId="0" applyFont="1" applyAlignment="1">
      <alignment horizontal="center" vertical="top"/>
    </xf>
    <xf numFmtId="0" fontId="29" fillId="0" borderId="0" xfId="0" applyFont="1" applyAlignment="1">
      <alignment horizontal="left" vertical="top"/>
    </xf>
    <xf numFmtId="0" fontId="29" fillId="0" borderId="0" xfId="0" applyFont="1" applyFill="1" applyBorder="1" applyAlignment="1">
      <alignment horizontal="center" vertical="top"/>
    </xf>
    <xf numFmtId="0" fontId="19" fillId="0" borderId="4" xfId="0" applyFont="1" applyFill="1" applyBorder="1" applyAlignment="1">
      <alignment horizontal="center" vertical="center" wrapText="1"/>
    </xf>
    <xf numFmtId="43" fontId="19" fillId="0" borderId="4" xfId="7" applyFont="1" applyFill="1" applyBorder="1" applyAlignment="1">
      <alignment horizontal="right" vertical="center"/>
    </xf>
    <xf numFmtId="0" fontId="19" fillId="5" borderId="0" xfId="0" applyFont="1" applyFill="1" applyAlignment="1">
      <alignment vertical="center"/>
    </xf>
    <xf numFmtId="0" fontId="22" fillId="5" borderId="0" xfId="0" applyFont="1" applyFill="1" applyAlignment="1">
      <alignment vertical="center"/>
    </xf>
    <xf numFmtId="0" fontId="30" fillId="5" borderId="4" xfId="0" applyFont="1" applyFill="1" applyBorder="1" applyAlignment="1">
      <alignment horizontal="center" vertical="top" wrapText="1"/>
    </xf>
    <xf numFmtId="0" fontId="30" fillId="5" borderId="4" xfId="0" applyFont="1" applyFill="1" applyBorder="1" applyAlignment="1">
      <alignment horizontal="left" vertical="top" wrapText="1"/>
    </xf>
    <xf numFmtId="0" fontId="28" fillId="5" borderId="4" xfId="0" applyFont="1" applyFill="1" applyBorder="1" applyAlignment="1">
      <alignment horizontal="center" vertical="top"/>
    </xf>
    <xf numFmtId="0" fontId="28" fillId="5" borderId="4" xfId="0" applyFont="1" applyFill="1" applyBorder="1" applyAlignment="1">
      <alignment horizontal="left" vertical="top"/>
    </xf>
    <xf numFmtId="170" fontId="28" fillId="5" borderId="4" xfId="0" applyNumberFormat="1" applyFont="1" applyFill="1" applyBorder="1" applyAlignment="1">
      <alignment horizontal="center" vertical="top"/>
    </xf>
    <xf numFmtId="2" fontId="28" fillId="5" borderId="4" xfId="0" applyNumberFormat="1" applyFont="1" applyFill="1" applyBorder="1" applyAlignment="1">
      <alignment horizontal="center" vertical="top"/>
    </xf>
    <xf numFmtId="0" fontId="28" fillId="5" borderId="4" xfId="0" applyFont="1" applyFill="1" applyBorder="1" applyAlignment="1">
      <alignment horizontal="left" vertical="top" wrapText="1"/>
    </xf>
    <xf numFmtId="4" fontId="28" fillId="5" borderId="4" xfId="0" applyNumberFormat="1" applyFont="1" applyFill="1" applyBorder="1" applyAlignment="1">
      <alignment horizontal="center" vertical="top"/>
    </xf>
    <xf numFmtId="1" fontId="28" fillId="5" borderId="4" xfId="0" applyNumberFormat="1" applyFont="1" applyFill="1" applyBorder="1" applyAlignment="1">
      <alignment horizontal="center" vertical="top"/>
    </xf>
    <xf numFmtId="0" fontId="29" fillId="5" borderId="9" xfId="0" applyFont="1" applyFill="1" applyBorder="1" applyAlignment="1">
      <alignment horizontal="center" vertical="top"/>
    </xf>
    <xf numFmtId="1" fontId="29" fillId="5" borderId="19" xfId="0" applyNumberFormat="1" applyFont="1" applyFill="1" applyBorder="1" applyAlignment="1">
      <alignment horizontal="center" vertical="top"/>
    </xf>
    <xf numFmtId="0" fontId="30" fillId="0" borderId="0" xfId="0" applyFont="1" applyFill="1" applyAlignment="1">
      <alignment vertical="top" wrapText="1"/>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19" fillId="0" borderId="0" xfId="0" applyFont="1" applyFill="1" applyBorder="1" applyAlignment="1">
      <alignment horizontal="justify" vertical="center"/>
    </xf>
    <xf numFmtId="4" fontId="19" fillId="0" borderId="0" xfId="0" applyNumberFormat="1" applyFont="1" applyFill="1" applyBorder="1" applyAlignment="1">
      <alignment horizontal="right" vertical="center"/>
    </xf>
    <xf numFmtId="4" fontId="19" fillId="0" borderId="0" xfId="0" applyNumberFormat="1" applyFont="1" applyFill="1" applyBorder="1" applyAlignment="1">
      <alignment horizontal="justify" vertical="center"/>
    </xf>
    <xf numFmtId="0" fontId="19" fillId="0" borderId="0" xfId="0" applyNumberFormat="1" applyFont="1" applyFill="1" applyBorder="1" applyAlignment="1">
      <alignment horizontal="center" vertical="center"/>
    </xf>
    <xf numFmtId="0" fontId="33" fillId="2" borderId="4" xfId="0" applyFont="1" applyFill="1" applyBorder="1" applyAlignment="1">
      <alignment horizontal="center" vertical="center"/>
    </xf>
    <xf numFmtId="4" fontId="22" fillId="0" borderId="4" xfId="7" applyNumberFormat="1" applyFont="1" applyFill="1" applyBorder="1" applyAlignment="1">
      <alignment horizontal="right" vertical="center" wrapText="1"/>
    </xf>
    <xf numFmtId="171" fontId="22" fillId="0" borderId="4" xfId="7" applyNumberFormat="1" applyFont="1" applyFill="1" applyBorder="1" applyAlignment="1">
      <alignment horizontal="right" vertical="center"/>
    </xf>
    <xf numFmtId="171" fontId="22" fillId="0" borderId="4" xfId="7" applyNumberFormat="1" applyFont="1" applyFill="1" applyBorder="1" applyAlignment="1">
      <alignment vertical="center"/>
    </xf>
    <xf numFmtId="171" fontId="23" fillId="0" borderId="4" xfId="7" applyNumberFormat="1" applyFont="1" applyFill="1" applyBorder="1" applyAlignment="1">
      <alignment vertical="center"/>
    </xf>
    <xf numFmtId="171" fontId="23" fillId="0" borderId="4" xfId="7" applyNumberFormat="1" applyFont="1" applyBorder="1" applyAlignment="1">
      <alignment vertical="center"/>
    </xf>
    <xf numFmtId="4" fontId="19" fillId="0" borderId="4" xfId="7" applyNumberFormat="1" applyFont="1" applyFill="1" applyBorder="1" applyAlignment="1">
      <alignment horizontal="right" vertical="center" wrapText="1"/>
    </xf>
    <xf numFmtId="171" fontId="22" fillId="0" borderId="4" xfId="7" applyNumberFormat="1" applyFont="1" applyFill="1" applyBorder="1" applyAlignment="1">
      <alignment horizontal="right" vertical="center" wrapText="1"/>
    </xf>
    <xf numFmtId="171" fontId="19" fillId="0" borderId="4" xfId="7" applyNumberFormat="1" applyFont="1" applyFill="1" applyBorder="1" applyAlignment="1">
      <alignment horizontal="right" vertical="center"/>
    </xf>
    <xf numFmtId="171" fontId="19" fillId="0" borderId="4" xfId="7" applyNumberFormat="1" applyFont="1" applyFill="1" applyBorder="1" applyAlignment="1">
      <alignment vertical="center"/>
    </xf>
    <xf numFmtId="171" fontId="23" fillId="0" borderId="4" xfId="7" applyNumberFormat="1" applyFont="1" applyFill="1" applyBorder="1" applyAlignment="1">
      <alignment horizontal="center" vertical="center"/>
    </xf>
    <xf numFmtId="2" fontId="23" fillId="0" borderId="4" xfId="7" applyNumberFormat="1" applyFont="1" applyFill="1" applyBorder="1" applyAlignment="1">
      <alignment vertical="center"/>
    </xf>
    <xf numFmtId="4" fontId="29" fillId="0" borderId="4" xfId="0" applyNumberFormat="1" applyFont="1" applyBorder="1" applyAlignment="1">
      <alignment vertical="center"/>
    </xf>
    <xf numFmtId="4" fontId="29" fillId="0" borderId="4" xfId="0" applyNumberFormat="1" applyFont="1" applyBorder="1" applyAlignment="1">
      <alignment horizontal="center" vertical="center"/>
    </xf>
    <xf numFmtId="4" fontId="29" fillId="0" borderId="4" xfId="0" applyNumberFormat="1" applyFont="1" applyBorder="1" applyAlignment="1">
      <alignment vertical="top"/>
    </xf>
    <xf numFmtId="4" fontId="29" fillId="0" borderId="4" xfId="7" applyNumberFormat="1" applyFont="1" applyBorder="1" applyAlignment="1">
      <alignment horizontal="center" vertical="top"/>
    </xf>
    <xf numFmtId="4" fontId="34" fillId="0" borderId="0" xfId="0" applyNumberFormat="1" applyFont="1"/>
    <xf numFmtId="0" fontId="36" fillId="2" borderId="29" xfId="0" applyFont="1" applyFill="1" applyBorder="1" applyAlignment="1">
      <alignment horizontal="center" vertical="center"/>
    </xf>
    <xf numFmtId="0" fontId="36" fillId="2" borderId="4" xfId="3" applyFont="1" applyFill="1" applyBorder="1" applyAlignment="1">
      <alignment horizontal="right" vertical="center" wrapText="1"/>
    </xf>
    <xf numFmtId="4" fontId="35" fillId="2" borderId="27" xfId="5" applyNumberFormat="1" applyFont="1" applyFill="1" applyBorder="1" applyAlignment="1">
      <alignment horizontal="center" vertical="center" wrapText="1"/>
    </xf>
    <xf numFmtId="0" fontId="36" fillId="2" borderId="4" xfId="4" applyFont="1" applyFill="1" applyBorder="1" applyAlignment="1">
      <alignment horizontal="justify" vertical="center" wrapText="1"/>
    </xf>
    <xf numFmtId="4" fontId="35" fillId="2" borderId="1" xfId="2" applyNumberFormat="1" applyFont="1" applyFill="1" applyBorder="1" applyAlignment="1">
      <alignment vertical="center"/>
    </xf>
    <xf numFmtId="4" fontId="35" fillId="2" borderId="2" xfId="2" applyNumberFormat="1" applyFont="1" applyFill="1" applyBorder="1" applyAlignment="1">
      <alignment vertical="center"/>
    </xf>
    <xf numFmtId="44" fontId="35" fillId="2" borderId="28" xfId="1" applyFont="1" applyFill="1" applyBorder="1" applyAlignment="1">
      <alignment horizontal="right" vertical="center" wrapText="1"/>
    </xf>
    <xf numFmtId="0" fontId="36" fillId="2" borderId="4" xfId="0" applyFont="1" applyFill="1" applyBorder="1" applyAlignment="1">
      <alignment horizontal="justify" vertical="center"/>
    </xf>
    <xf numFmtId="4" fontId="35" fillId="2" borderId="27" xfId="0" applyNumberFormat="1" applyFont="1" applyFill="1" applyBorder="1" applyAlignment="1">
      <alignment vertical="center"/>
    </xf>
    <xf numFmtId="0" fontId="35" fillId="2" borderId="29" xfId="5" applyFont="1" applyFill="1" applyBorder="1" applyAlignment="1">
      <alignment horizontal="center" vertical="center" wrapText="1"/>
    </xf>
    <xf numFmtId="4" fontId="35" fillId="2" borderId="27" xfId="5" applyNumberFormat="1" applyFont="1" applyFill="1" applyBorder="1" applyAlignment="1">
      <alignment vertical="center" wrapText="1"/>
    </xf>
    <xf numFmtId="0" fontId="36" fillId="2" borderId="29" xfId="0" applyFont="1" applyFill="1" applyBorder="1" applyAlignment="1">
      <alignment horizontal="center" vertical="center" wrapText="1"/>
    </xf>
    <xf numFmtId="0" fontId="36" fillId="2" borderId="4" xfId="0" applyFont="1" applyFill="1" applyBorder="1" applyAlignment="1">
      <alignment vertical="center"/>
    </xf>
    <xf numFmtId="4" fontId="35" fillId="2" borderId="27" xfId="0" applyNumberFormat="1" applyFont="1" applyFill="1" applyBorder="1" applyAlignment="1">
      <alignment horizontal="right" vertical="center"/>
    </xf>
    <xf numFmtId="4" fontId="35" fillId="2" borderId="27" xfId="0" quotePrefix="1" applyNumberFormat="1" applyFont="1" applyFill="1" applyBorder="1" applyAlignment="1">
      <alignment vertical="center"/>
    </xf>
    <xf numFmtId="0" fontId="36" fillId="2" borderId="0" xfId="0" applyFont="1" applyFill="1" applyBorder="1" applyAlignment="1">
      <alignment vertical="center"/>
    </xf>
    <xf numFmtId="0" fontId="36" fillId="2" borderId="4" xfId="5" applyFont="1" applyFill="1" applyBorder="1" applyAlignment="1">
      <alignment vertical="center" wrapText="1"/>
    </xf>
    <xf numFmtId="4" fontId="35" fillId="6" borderId="27" xfId="0" applyNumberFormat="1" applyFont="1" applyFill="1" applyBorder="1" applyAlignment="1">
      <alignment vertical="center"/>
    </xf>
    <xf numFmtId="0" fontId="36" fillId="2" borderId="29" xfId="5" applyFont="1" applyFill="1" applyBorder="1" applyAlignment="1">
      <alignment horizontal="center" vertical="center" wrapText="1"/>
    </xf>
    <xf numFmtId="0" fontId="35" fillId="2" borderId="4" xfId="5" applyFont="1" applyFill="1" applyBorder="1" applyAlignment="1">
      <alignment vertical="center" wrapText="1"/>
    </xf>
    <xf numFmtId="10" fontId="35" fillId="2" borderId="4" xfId="2" applyNumberFormat="1" applyFont="1" applyFill="1" applyBorder="1" applyAlignment="1">
      <alignment vertical="center"/>
    </xf>
    <xf numFmtId="10" fontId="35" fillId="6" borderId="4" xfId="2" applyNumberFormat="1" applyFont="1" applyFill="1" applyBorder="1" applyAlignment="1">
      <alignment vertical="center"/>
    </xf>
    <xf numFmtId="0" fontId="35" fillId="2" borderId="4" xfId="0" applyFont="1" applyFill="1" applyBorder="1" applyAlignment="1">
      <alignment vertical="center"/>
    </xf>
    <xf numFmtId="0" fontId="35" fillId="2" borderId="4" xfId="0" applyFont="1" applyFill="1" applyBorder="1" applyAlignment="1">
      <alignment horizontal="justify" vertical="center"/>
    </xf>
    <xf numFmtId="0" fontId="35" fillId="2" borderId="0" xfId="0" applyFont="1" applyFill="1" applyBorder="1" applyAlignment="1">
      <alignment horizontal="justify" vertical="center"/>
    </xf>
    <xf numFmtId="0" fontId="35" fillId="2" borderId="4" xfId="6" applyFont="1" applyFill="1" applyBorder="1" applyAlignment="1" applyProtection="1">
      <alignment horizontal="justify" vertical="center"/>
    </xf>
    <xf numFmtId="4" fontId="35" fillId="2" borderId="27" xfId="0" quotePrefix="1" applyNumberFormat="1" applyFont="1" applyFill="1" applyBorder="1" applyAlignment="1">
      <alignment horizontal="right" vertical="center"/>
    </xf>
    <xf numFmtId="164" fontId="35" fillId="2" borderId="4" xfId="2" applyNumberFormat="1" applyFont="1" applyFill="1" applyBorder="1" applyAlignment="1">
      <alignment horizontal="justify" vertical="center"/>
    </xf>
    <xf numFmtId="164" fontId="35" fillId="2" borderId="4" xfId="2" applyNumberFormat="1" applyFont="1" applyFill="1" applyBorder="1" applyAlignment="1">
      <alignment vertical="center"/>
    </xf>
    <xf numFmtId="164" fontId="35" fillId="6" borderId="4" xfId="2" applyNumberFormat="1" applyFont="1" applyFill="1" applyBorder="1" applyAlignment="1">
      <alignment vertical="center"/>
    </xf>
    <xf numFmtId="0" fontId="35" fillId="2" borderId="0" xfId="0" applyFont="1" applyFill="1" applyBorder="1" applyAlignment="1">
      <alignment vertical="center"/>
    </xf>
    <xf numFmtId="10" fontId="35" fillId="6" borderId="4" xfId="5" applyNumberFormat="1" applyFont="1" applyFill="1" applyBorder="1" applyAlignment="1">
      <alignment vertical="center" wrapText="1"/>
    </xf>
    <xf numFmtId="164" fontId="35" fillId="6" borderId="3" xfId="5" applyNumberFormat="1" applyFont="1" applyFill="1" applyBorder="1" applyAlignment="1">
      <alignment vertical="center" wrapText="1"/>
    </xf>
    <xf numFmtId="0" fontId="35" fillId="2" borderId="4" xfId="2" applyNumberFormat="1" applyFont="1" applyFill="1" applyBorder="1" applyAlignment="1">
      <alignment vertical="center"/>
    </xf>
    <xf numFmtId="0" fontId="35" fillId="2" borderId="1" xfId="5" applyFont="1" applyFill="1" applyBorder="1" applyAlignment="1">
      <alignment horizontal="left" vertical="center" wrapText="1"/>
    </xf>
    <xf numFmtId="4" fontId="35" fillId="2" borderId="27" xfId="1" applyNumberFormat="1" applyFont="1" applyFill="1" applyBorder="1" applyAlignment="1">
      <alignment horizontal="right" vertical="center"/>
    </xf>
    <xf numFmtId="0" fontId="35" fillId="2" borderId="5" xfId="5" applyFont="1" applyFill="1" applyBorder="1" applyAlignment="1">
      <alignment horizontal="left" vertical="center" wrapText="1"/>
    </xf>
    <xf numFmtId="0" fontId="35" fillId="2" borderId="6" xfId="5" applyFont="1" applyFill="1" applyBorder="1" applyAlignment="1">
      <alignment horizontal="left" vertical="center" wrapText="1"/>
    </xf>
    <xf numFmtId="0" fontId="35" fillId="2" borderId="9" xfId="5" applyFont="1" applyFill="1" applyBorder="1" applyAlignment="1">
      <alignment horizontal="left" vertical="center" wrapText="1"/>
    </xf>
    <xf numFmtId="0" fontId="36" fillId="2" borderId="1" xfId="5" applyFont="1" applyFill="1" applyBorder="1" applyAlignment="1">
      <alignment vertical="center" wrapText="1"/>
    </xf>
    <xf numFmtId="0" fontId="35" fillId="2" borderId="2" xfId="0" applyFont="1" applyFill="1" applyBorder="1" applyAlignment="1">
      <alignment horizontal="justify" vertical="center"/>
    </xf>
    <xf numFmtId="0" fontId="35" fillId="2" borderId="1" xfId="5" applyFont="1" applyFill="1" applyBorder="1" applyAlignment="1">
      <alignment vertical="center"/>
    </xf>
    <xf numFmtId="0" fontId="36" fillId="2" borderId="2" xfId="5" applyFont="1" applyFill="1" applyBorder="1" applyAlignment="1">
      <alignment vertical="center"/>
    </xf>
    <xf numFmtId="0" fontId="36" fillId="2" borderId="4" xfId="5" applyFont="1" applyFill="1" applyBorder="1" applyAlignment="1">
      <alignment vertical="center"/>
    </xf>
    <xf numFmtId="0" fontId="36" fillId="2" borderId="5" xfId="5" applyFont="1" applyFill="1" applyBorder="1" applyAlignment="1">
      <alignment vertical="center" wrapText="1"/>
    </xf>
    <xf numFmtId="0" fontId="35" fillId="2" borderId="6" xfId="0" applyFont="1" applyFill="1" applyBorder="1" applyAlignment="1">
      <alignment horizontal="justify" vertical="center"/>
    </xf>
    <xf numFmtId="10" fontId="35" fillId="2" borderId="15" xfId="2" applyNumberFormat="1" applyFont="1" applyFill="1" applyBorder="1" applyAlignment="1">
      <alignment vertical="center"/>
    </xf>
    <xf numFmtId="4" fontId="35" fillId="2" borderId="34" xfId="0" applyNumberFormat="1" applyFont="1" applyFill="1" applyBorder="1" applyAlignment="1">
      <alignment vertical="center"/>
    </xf>
    <xf numFmtId="0" fontId="35" fillId="2" borderId="10" xfId="5" applyFont="1" applyFill="1" applyBorder="1" applyAlignment="1">
      <alignment horizontal="center" vertical="center" wrapText="1"/>
    </xf>
    <xf numFmtId="0" fontId="35" fillId="2" borderId="11" xfId="0" applyFont="1" applyFill="1" applyBorder="1" applyAlignment="1">
      <alignment vertical="center"/>
    </xf>
    <xf numFmtId="10" fontId="35" fillId="2" borderId="11" xfId="0" applyNumberFormat="1" applyFont="1" applyFill="1" applyBorder="1" applyAlignment="1">
      <alignment vertical="center"/>
    </xf>
    <xf numFmtId="4" fontId="35" fillId="2" borderId="12" xfId="0" applyNumberFormat="1" applyFont="1" applyFill="1" applyBorder="1" applyAlignment="1">
      <alignment vertical="center"/>
    </xf>
    <xf numFmtId="4" fontId="35" fillId="6" borderId="25" xfId="0" applyNumberFormat="1" applyFont="1" applyFill="1" applyBorder="1" applyAlignment="1">
      <alignment vertical="center"/>
    </xf>
    <xf numFmtId="4" fontId="35" fillId="6" borderId="38" xfId="0" applyNumberFormat="1" applyFont="1" applyFill="1" applyBorder="1" applyAlignment="1">
      <alignment vertical="center"/>
    </xf>
    <xf numFmtId="0" fontId="39" fillId="0" borderId="0" xfId="0" applyFont="1"/>
    <xf numFmtId="0" fontId="36" fillId="2" borderId="4" xfId="4" applyFont="1" applyFill="1" applyBorder="1" applyAlignment="1">
      <alignment horizontal="justify" vertical="top" wrapText="1"/>
    </xf>
    <xf numFmtId="0" fontId="22" fillId="0" borderId="4" xfId="0" applyFont="1" applyBorder="1" applyAlignment="1">
      <alignment horizontal="center" vertical="center"/>
    </xf>
    <xf numFmtId="43" fontId="23" fillId="0" borderId="4" xfId="7" applyFont="1" applyBorder="1" applyAlignment="1">
      <alignment horizontal="center" vertical="center" wrapText="1"/>
    </xf>
    <xf numFmtId="0" fontId="23" fillId="0" borderId="4" xfId="0" applyFont="1" applyBorder="1" applyAlignment="1">
      <alignment horizontal="center" vertical="center" wrapText="1"/>
    </xf>
    <xf numFmtId="0" fontId="23" fillId="0" borderId="4" xfId="0" applyFont="1" applyBorder="1" applyAlignment="1">
      <alignment horizontal="center" vertical="center"/>
    </xf>
    <xf numFmtId="0" fontId="22" fillId="0" borderId="4" xfId="0" applyFont="1" applyBorder="1" applyAlignment="1">
      <alignment horizontal="center" vertical="center"/>
    </xf>
    <xf numFmtId="43" fontId="23" fillId="0" borderId="4" xfId="7" applyFont="1" applyBorder="1" applyAlignment="1">
      <alignment horizontal="center" vertical="center" wrapText="1"/>
    </xf>
    <xf numFmtId="0" fontId="35" fillId="2" borderId="1" xfId="5" applyFont="1" applyFill="1" applyBorder="1" applyAlignment="1">
      <alignment horizontal="left" vertical="center" wrapText="1"/>
    </xf>
    <xf numFmtId="0" fontId="35" fillId="2" borderId="29" xfId="5" applyFont="1" applyFill="1" applyBorder="1" applyAlignment="1">
      <alignment horizontal="center" vertical="center" wrapText="1"/>
    </xf>
    <xf numFmtId="0" fontId="23" fillId="0" borderId="4" xfId="0" applyFont="1" applyBorder="1" applyAlignment="1">
      <alignment horizontal="center" vertical="center"/>
    </xf>
    <xf numFmtId="0" fontId="22" fillId="0" borderId="4" xfId="0" applyFont="1" applyBorder="1" applyAlignment="1">
      <alignment horizontal="center" vertical="center"/>
    </xf>
    <xf numFmtId="43" fontId="23" fillId="0" borderId="4" xfId="7" applyFont="1" applyBorder="1" applyAlignment="1">
      <alignment horizontal="center" vertical="center" wrapText="1"/>
    </xf>
    <xf numFmtId="171" fontId="22" fillId="0" borderId="1" xfId="7" applyNumberFormat="1" applyFont="1" applyBorder="1" applyAlignment="1">
      <alignment vertical="center"/>
    </xf>
    <xf numFmtId="171" fontId="22" fillId="0" borderId="4" xfId="7" applyNumberFormat="1" applyFont="1" applyBorder="1" applyAlignment="1">
      <alignment vertical="center"/>
    </xf>
    <xf numFmtId="0" fontId="19" fillId="2" borderId="4" xfId="0" applyFont="1" applyFill="1" applyBorder="1" applyAlignment="1">
      <alignment horizontal="center" vertical="center"/>
    </xf>
    <xf numFmtId="43" fontId="23" fillId="0" borderId="4" xfId="7" applyFont="1" applyBorder="1" applyAlignment="1">
      <alignment horizontal="center" vertical="center"/>
    </xf>
    <xf numFmtId="0" fontId="19" fillId="0" borderId="4" xfId="0" applyFont="1" applyFill="1" applyBorder="1" applyAlignment="1">
      <alignment vertical="center" wrapText="1"/>
    </xf>
    <xf numFmtId="44" fontId="19" fillId="0" borderId="4" xfId="7" applyNumberFormat="1" applyFont="1" applyFill="1" applyBorder="1" applyAlignment="1">
      <alignment vertical="center" wrapText="1"/>
    </xf>
    <xf numFmtId="44" fontId="19" fillId="0" borderId="4" xfId="0" applyNumberFormat="1" applyFont="1" applyFill="1" applyBorder="1" applyAlignment="1">
      <alignment vertical="center" wrapText="1"/>
    </xf>
    <xf numFmtId="0" fontId="20" fillId="0" borderId="4" xfId="0" applyFont="1" applyFill="1" applyBorder="1" applyAlignment="1">
      <alignment horizontal="center" vertical="center" wrapText="1"/>
    </xf>
    <xf numFmtId="44" fontId="27" fillId="5" borderId="4" xfId="0" applyNumberFormat="1" applyFont="1" applyFill="1" applyBorder="1" applyAlignment="1">
      <alignment vertical="center"/>
    </xf>
    <xf numFmtId="44" fontId="20" fillId="0" borderId="4" xfId="0" applyNumberFormat="1" applyFont="1" applyFill="1" applyBorder="1" applyAlignment="1">
      <alignment horizontal="center" vertical="center" wrapText="1"/>
    </xf>
    <xf numFmtId="37" fontId="19" fillId="3" borderId="4" xfId="7" applyNumberFormat="1" applyFont="1" applyFill="1" applyBorder="1" applyAlignment="1">
      <alignment horizontal="center" vertical="center" wrapText="1"/>
    </xf>
    <xf numFmtId="44" fontId="20" fillId="7" borderId="14" xfId="0" applyNumberFormat="1" applyFont="1" applyFill="1" applyBorder="1" applyAlignment="1">
      <alignment vertical="center"/>
    </xf>
    <xf numFmtId="43" fontId="23" fillId="0" borderId="4" xfId="7" applyFont="1" applyBorder="1" applyAlignment="1">
      <alignment vertical="center" wrapText="1"/>
    </xf>
    <xf numFmtId="43" fontId="23" fillId="0" borderId="4" xfId="7" applyFont="1" applyBorder="1" applyAlignment="1">
      <alignment vertical="center"/>
    </xf>
    <xf numFmtId="0" fontId="7" fillId="0" borderId="0" xfId="0" applyFont="1" applyAlignment="1">
      <alignment horizontal="justify"/>
    </xf>
    <xf numFmtId="0" fontId="6" fillId="0" borderId="0" xfId="0" applyFont="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12" fillId="0" borderId="0" xfId="0" applyFont="1" applyAlignment="1">
      <alignment horizontal="justify" wrapText="1"/>
    </xf>
    <xf numFmtId="0" fontId="16" fillId="0" borderId="19" xfId="0" applyFont="1" applyFill="1" applyBorder="1" applyAlignment="1">
      <alignment horizontal="center" vertical="center" wrapText="1"/>
    </xf>
    <xf numFmtId="0" fontId="20" fillId="7" borderId="13" xfId="0" applyFont="1" applyFill="1" applyBorder="1" applyAlignment="1">
      <alignment horizontal="center" vertical="center"/>
    </xf>
    <xf numFmtId="0" fontId="20" fillId="7" borderId="14" xfId="0" applyFont="1" applyFill="1" applyBorder="1" applyAlignment="1">
      <alignment horizontal="center" vertical="center"/>
    </xf>
    <xf numFmtId="0" fontId="27" fillId="5" borderId="4" xfId="0" applyFont="1" applyFill="1" applyBorder="1" applyAlignment="1">
      <alignment horizontal="right" vertical="center"/>
    </xf>
    <xf numFmtId="0" fontId="20" fillId="5" borderId="4"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0" fillId="5" borderId="4" xfId="0" applyFont="1" applyFill="1" applyBorder="1" applyAlignment="1">
      <alignment vertical="center" wrapText="1"/>
    </xf>
    <xf numFmtId="0" fontId="36" fillId="2" borderId="1" xfId="4" applyFont="1" applyFill="1" applyBorder="1" applyAlignment="1">
      <alignment horizontal="center" vertical="center" wrapText="1"/>
    </xf>
    <xf numFmtId="0" fontId="36" fillId="2" borderId="2" xfId="4" applyFont="1" applyFill="1" applyBorder="1" applyAlignment="1">
      <alignment horizontal="center" vertical="center" wrapText="1"/>
    </xf>
    <xf numFmtId="0" fontId="36" fillId="2" borderId="28" xfId="4" applyFont="1" applyFill="1" applyBorder="1" applyAlignment="1">
      <alignment horizontal="center" vertical="center" wrapText="1"/>
    </xf>
    <xf numFmtId="0" fontId="21" fillId="5" borderId="13" xfId="3" applyFont="1" applyFill="1" applyBorder="1" applyAlignment="1">
      <alignment horizontal="center" vertical="center" wrapText="1"/>
    </xf>
    <xf numFmtId="0" fontId="21" fillId="5" borderId="11" xfId="3" applyFont="1" applyFill="1" applyBorder="1" applyAlignment="1">
      <alignment horizontal="center" vertical="center" wrapText="1"/>
    </xf>
    <xf numFmtId="0" fontId="21" fillId="5" borderId="14" xfId="3" applyFont="1" applyFill="1" applyBorder="1" applyAlignment="1">
      <alignment horizontal="center" vertical="center" wrapText="1"/>
    </xf>
    <xf numFmtId="0" fontId="35" fillId="3" borderId="24" xfId="3" applyFont="1" applyFill="1" applyBorder="1" applyAlignment="1">
      <alignment horizontal="center" vertical="center"/>
    </xf>
    <xf numFmtId="0" fontId="35" fillId="3" borderId="7" xfId="3" applyFont="1" applyFill="1" applyBorder="1" applyAlignment="1">
      <alignment horizontal="center" vertical="center"/>
    </xf>
    <xf numFmtId="0" fontId="35" fillId="3" borderId="32" xfId="3" applyFont="1" applyFill="1" applyBorder="1" applyAlignment="1">
      <alignment horizontal="center" vertical="center"/>
    </xf>
    <xf numFmtId="49" fontId="36" fillId="2" borderId="1" xfId="3" applyNumberFormat="1" applyFont="1" applyFill="1" applyBorder="1" applyAlignment="1">
      <alignment horizontal="center" vertical="center" wrapText="1"/>
    </xf>
    <xf numFmtId="49" fontId="36" fillId="2" borderId="2" xfId="3" applyNumberFormat="1" applyFont="1" applyFill="1" applyBorder="1" applyAlignment="1">
      <alignment horizontal="center" vertical="center" wrapText="1"/>
    </xf>
    <xf numFmtId="49" fontId="36" fillId="2" borderId="28" xfId="3" applyNumberFormat="1" applyFont="1" applyFill="1" applyBorder="1" applyAlignment="1">
      <alignment horizontal="center" vertical="center" wrapText="1"/>
    </xf>
    <xf numFmtId="0" fontId="36" fillId="2" borderId="1" xfId="3" applyFont="1" applyFill="1" applyBorder="1" applyAlignment="1">
      <alignment horizontal="center" vertical="center" wrapText="1"/>
    </xf>
    <xf numFmtId="0" fontId="36" fillId="2" borderId="2" xfId="3" applyFont="1" applyFill="1" applyBorder="1" applyAlignment="1">
      <alignment horizontal="center" vertical="center" wrapText="1"/>
    </xf>
    <xf numFmtId="0" fontId="36" fillId="2" borderId="28" xfId="3" applyFont="1" applyFill="1" applyBorder="1" applyAlignment="1">
      <alignment horizontal="center" vertical="center" wrapText="1"/>
    </xf>
    <xf numFmtId="0" fontId="35" fillId="2" borderId="26" xfId="3" applyFont="1" applyFill="1" applyBorder="1" applyAlignment="1">
      <alignment horizontal="center" vertical="center"/>
    </xf>
    <xf numFmtId="0" fontId="35" fillId="2" borderId="2" xfId="3" applyFont="1" applyFill="1" applyBorder="1" applyAlignment="1">
      <alignment horizontal="center" vertical="center"/>
    </xf>
    <xf numFmtId="0" fontId="35" fillId="2" borderId="28" xfId="3" applyFont="1" applyFill="1" applyBorder="1" applyAlignment="1">
      <alignment horizontal="center" vertical="center"/>
    </xf>
    <xf numFmtId="0" fontId="35" fillId="2" borderId="30" xfId="3" applyFont="1" applyFill="1" applyBorder="1" applyAlignment="1">
      <alignment horizontal="center" vertical="center"/>
    </xf>
    <xf numFmtId="0" fontId="35" fillId="2" borderId="6" xfId="3" applyFont="1" applyFill="1" applyBorder="1" applyAlignment="1">
      <alignment horizontal="center" vertical="center"/>
    </xf>
    <xf numFmtId="0" fontId="35" fillId="2" borderId="31" xfId="3" applyFont="1" applyFill="1" applyBorder="1" applyAlignment="1">
      <alignment horizontal="center" vertical="center"/>
    </xf>
    <xf numFmtId="0" fontId="35" fillId="2" borderId="24" xfId="3" applyFont="1" applyFill="1" applyBorder="1" applyAlignment="1">
      <alignment horizontal="center" vertical="center"/>
    </xf>
    <xf numFmtId="0" fontId="35" fillId="2" borderId="7" xfId="3" applyFont="1" applyFill="1" applyBorder="1" applyAlignment="1">
      <alignment horizontal="center" vertical="center"/>
    </xf>
    <xf numFmtId="0" fontId="35" fillId="2" borderId="32" xfId="3" applyFont="1" applyFill="1" applyBorder="1" applyAlignment="1">
      <alignment horizontal="center" vertical="center"/>
    </xf>
    <xf numFmtId="0" fontId="35" fillId="2" borderId="26" xfId="5" applyFont="1" applyFill="1" applyBorder="1" applyAlignment="1">
      <alignment horizontal="center" vertical="center" wrapText="1"/>
    </xf>
    <xf numFmtId="0" fontId="35" fillId="2" borderId="2" xfId="5" applyFont="1" applyFill="1" applyBorder="1" applyAlignment="1">
      <alignment horizontal="center" vertical="center" wrapText="1"/>
    </xf>
    <xf numFmtId="0" fontId="35" fillId="2" borderId="3" xfId="5" applyFont="1" applyFill="1" applyBorder="1" applyAlignment="1">
      <alignment horizontal="center" vertical="center" wrapText="1"/>
    </xf>
    <xf numFmtId="0" fontId="35" fillId="2" borderId="26" xfId="5" applyFont="1" applyFill="1" applyBorder="1" applyAlignment="1">
      <alignment horizontal="center" vertical="center"/>
    </xf>
    <xf numFmtId="0" fontId="35" fillId="2" borderId="2" xfId="5" applyFont="1" applyFill="1" applyBorder="1" applyAlignment="1">
      <alignment horizontal="center" vertical="center"/>
    </xf>
    <xf numFmtId="0" fontId="35" fillId="2" borderId="3" xfId="5" applyFont="1" applyFill="1" applyBorder="1" applyAlignment="1">
      <alignment horizontal="center" vertical="center"/>
    </xf>
    <xf numFmtId="14" fontId="36" fillId="2" borderId="1" xfId="0" applyNumberFormat="1" applyFont="1" applyFill="1" applyBorder="1" applyAlignment="1">
      <alignment horizontal="right" vertical="center"/>
    </xf>
    <xf numFmtId="14" fontId="36" fillId="2" borderId="2" xfId="0" applyNumberFormat="1" applyFont="1" applyFill="1" applyBorder="1" applyAlignment="1">
      <alignment horizontal="right" vertical="center"/>
    </xf>
    <xf numFmtId="14" fontId="36" fillId="2" borderId="28" xfId="0" applyNumberFormat="1" applyFont="1" applyFill="1" applyBorder="1" applyAlignment="1">
      <alignment horizontal="right" vertical="center"/>
    </xf>
    <xf numFmtId="0" fontId="35" fillId="2" borderId="1" xfId="5" applyFont="1" applyFill="1" applyBorder="1" applyAlignment="1">
      <alignment horizontal="left" vertical="center" wrapText="1"/>
    </xf>
    <xf numFmtId="0" fontId="36" fillId="2" borderId="2" xfId="0" applyFont="1" applyFill="1" applyBorder="1" applyAlignment="1">
      <alignment horizontal="left" vertical="center" wrapText="1"/>
    </xf>
    <xf numFmtId="0" fontId="36" fillId="2" borderId="3" xfId="0" applyFont="1" applyFill="1" applyBorder="1" applyAlignment="1">
      <alignment horizontal="left" vertical="center" wrapText="1"/>
    </xf>
    <xf numFmtId="0" fontId="36" fillId="2" borderId="1" xfId="0" applyFont="1" applyFill="1" applyBorder="1" applyAlignment="1">
      <alignment horizontal="justify" vertical="center"/>
    </xf>
    <xf numFmtId="0" fontId="36" fillId="2" borderId="3" xfId="0" applyFont="1" applyFill="1" applyBorder="1" applyAlignment="1">
      <alignment horizontal="justify" vertical="center"/>
    </xf>
    <xf numFmtId="164" fontId="35" fillId="2" borderId="1" xfId="2" applyNumberFormat="1" applyFont="1" applyFill="1" applyBorder="1" applyAlignment="1">
      <alignment horizontal="justify" vertical="center"/>
    </xf>
    <xf numFmtId="164" fontId="35" fillId="2" borderId="3" xfId="2" applyNumberFormat="1" applyFont="1" applyFill="1" applyBorder="1" applyAlignment="1">
      <alignment horizontal="justify" vertical="center"/>
    </xf>
    <xf numFmtId="164" fontId="35" fillId="2" borderId="1" xfId="2" applyNumberFormat="1" applyFont="1" applyFill="1" applyBorder="1" applyAlignment="1">
      <alignment horizontal="justify" vertical="top"/>
    </xf>
    <xf numFmtId="164" fontId="35" fillId="2" borderId="3" xfId="2" applyNumberFormat="1" applyFont="1" applyFill="1" applyBorder="1" applyAlignment="1">
      <alignment horizontal="justify" vertical="top"/>
    </xf>
    <xf numFmtId="0" fontId="35" fillId="6" borderId="26" xfId="5" applyFont="1" applyFill="1" applyBorder="1" applyAlignment="1">
      <alignment horizontal="right" vertical="center" wrapText="1"/>
    </xf>
    <xf numFmtId="0" fontId="35" fillId="6" borderId="2" xfId="5" applyFont="1" applyFill="1" applyBorder="1" applyAlignment="1">
      <alignment horizontal="right" vertical="center" wrapText="1"/>
    </xf>
    <xf numFmtId="0" fontId="35" fillId="6" borderId="3" xfId="5" applyFont="1" applyFill="1" applyBorder="1" applyAlignment="1">
      <alignment horizontal="right" vertical="center" wrapText="1"/>
    </xf>
    <xf numFmtId="0" fontId="36" fillId="6" borderId="3" xfId="0" applyFont="1" applyFill="1" applyBorder="1" applyAlignment="1">
      <alignment horizontal="right" vertical="center" wrapText="1"/>
    </xf>
    <xf numFmtId="0" fontId="38" fillId="2" borderId="26" xfId="5" applyFont="1" applyFill="1" applyBorder="1" applyAlignment="1">
      <alignment horizontal="center" vertical="top" wrapText="1"/>
    </xf>
    <xf numFmtId="0" fontId="38" fillId="2" borderId="2" xfId="5" applyFont="1" applyFill="1" applyBorder="1" applyAlignment="1">
      <alignment horizontal="center" vertical="top" wrapText="1"/>
    </xf>
    <xf numFmtId="0" fontId="38" fillId="2" borderId="28" xfId="5" applyFont="1" applyFill="1" applyBorder="1" applyAlignment="1">
      <alignment horizontal="center" vertical="top" wrapText="1"/>
    </xf>
    <xf numFmtId="0" fontId="35" fillId="2" borderId="1" xfId="5" applyFont="1" applyFill="1" applyBorder="1" applyAlignment="1">
      <alignment horizontal="center" vertical="center"/>
    </xf>
    <xf numFmtId="0" fontId="35" fillId="2" borderId="1" xfId="5" applyFont="1" applyFill="1" applyBorder="1" applyAlignment="1">
      <alignment horizontal="center" vertical="center" wrapText="1"/>
    </xf>
    <xf numFmtId="0" fontId="35" fillId="6" borderId="26" xfId="5" applyFont="1" applyFill="1" applyBorder="1" applyAlignment="1">
      <alignment horizontal="center" vertical="center" wrapText="1"/>
    </xf>
    <xf numFmtId="0" fontId="35" fillId="6" borderId="2" xfId="5" applyFont="1" applyFill="1" applyBorder="1" applyAlignment="1">
      <alignment horizontal="center" vertical="center" wrapText="1"/>
    </xf>
    <xf numFmtId="10" fontId="35" fillId="2" borderId="1" xfId="2" applyNumberFormat="1" applyFont="1" applyFill="1" applyBorder="1" applyAlignment="1">
      <alignment horizontal="right" vertical="center"/>
    </xf>
    <xf numFmtId="10" fontId="35" fillId="2" borderId="3" xfId="2" applyNumberFormat="1" applyFont="1" applyFill="1" applyBorder="1" applyAlignment="1">
      <alignment horizontal="right" vertical="center"/>
    </xf>
    <xf numFmtId="0" fontId="35" fillId="2" borderId="29" xfId="5" applyFont="1" applyFill="1" applyBorder="1" applyAlignment="1">
      <alignment horizontal="center" vertical="center" wrapText="1"/>
    </xf>
    <xf numFmtId="0" fontId="35" fillId="2" borderId="33" xfId="5" applyFont="1" applyFill="1" applyBorder="1" applyAlignment="1">
      <alignment horizontal="center" vertical="center" wrapText="1"/>
    </xf>
    <xf numFmtId="0" fontId="35" fillId="2" borderId="1" xfId="5" applyFont="1" applyFill="1" applyBorder="1" applyAlignment="1">
      <alignment vertical="top" wrapText="1"/>
    </xf>
    <xf numFmtId="0" fontId="35" fillId="2" borderId="3" xfId="5" applyFont="1" applyFill="1" applyBorder="1" applyAlignment="1">
      <alignment vertical="top" wrapText="1"/>
    </xf>
    <xf numFmtId="0" fontId="35" fillId="6" borderId="24" xfId="5" applyFont="1" applyFill="1" applyBorder="1" applyAlignment="1">
      <alignment horizontal="right" vertical="center" wrapText="1"/>
    </xf>
    <xf numFmtId="0" fontId="35" fillId="6" borderId="7" xfId="5" applyFont="1" applyFill="1" applyBorder="1" applyAlignment="1">
      <alignment horizontal="right" vertical="center" wrapText="1"/>
    </xf>
    <xf numFmtId="0" fontId="35" fillId="6" borderId="8" xfId="5" applyFont="1" applyFill="1" applyBorder="1" applyAlignment="1">
      <alignment horizontal="right" vertical="center" wrapText="1"/>
    </xf>
    <xf numFmtId="0" fontId="35" fillId="2" borderId="2" xfId="5" applyFont="1" applyFill="1" applyBorder="1" applyAlignment="1">
      <alignment horizontal="left" vertical="center" wrapText="1"/>
    </xf>
    <xf numFmtId="0" fontId="35" fillId="2" borderId="3" xfId="5" applyFont="1" applyFill="1" applyBorder="1" applyAlignment="1">
      <alignment horizontal="left" vertical="center" wrapText="1"/>
    </xf>
    <xf numFmtId="0" fontId="35" fillId="6" borderId="35" xfId="5" applyFont="1" applyFill="1" applyBorder="1" applyAlignment="1">
      <alignment horizontal="right" vertical="center" wrapText="1"/>
    </xf>
    <xf numFmtId="0" fontId="35" fillId="6" borderId="36" xfId="5" applyFont="1" applyFill="1" applyBorder="1" applyAlignment="1">
      <alignment horizontal="right" vertical="center" wrapText="1"/>
    </xf>
    <xf numFmtId="0" fontId="35" fillId="6" borderId="37" xfId="5" applyFont="1" applyFill="1" applyBorder="1" applyAlignment="1">
      <alignment horizontal="right" vertical="center" wrapText="1"/>
    </xf>
    <xf numFmtId="0" fontId="35" fillId="2" borderId="26" xfId="5" applyFont="1" applyFill="1" applyBorder="1" applyAlignment="1">
      <alignment horizontal="right" vertical="center" wrapText="1"/>
    </xf>
    <xf numFmtId="0" fontId="35" fillId="2" borderId="2" xfId="5" applyFont="1" applyFill="1" applyBorder="1" applyAlignment="1">
      <alignment horizontal="right" vertical="center" wrapText="1"/>
    </xf>
    <xf numFmtId="0" fontId="35" fillId="2" borderId="3" xfId="5" applyFont="1" applyFill="1" applyBorder="1" applyAlignment="1">
      <alignment horizontal="right" vertical="center" wrapText="1"/>
    </xf>
    <xf numFmtId="0" fontId="36" fillId="2" borderId="1" xfId="4" applyFont="1" applyFill="1" applyBorder="1" applyAlignment="1">
      <alignment horizontal="right" vertical="center" wrapText="1"/>
    </xf>
    <xf numFmtId="0" fontId="36" fillId="2" borderId="2" xfId="4" applyFont="1" applyFill="1" applyBorder="1" applyAlignment="1">
      <alignment horizontal="right" vertical="center" wrapText="1"/>
    </xf>
    <xf numFmtId="0" fontId="36" fillId="2" borderId="28" xfId="4" applyFont="1" applyFill="1" applyBorder="1" applyAlignment="1">
      <alignment horizontal="right" vertical="center" wrapText="1"/>
    </xf>
    <xf numFmtId="0" fontId="38" fillId="2" borderId="26" xfId="5" applyFont="1" applyFill="1" applyBorder="1" applyAlignment="1">
      <alignment horizontal="center" wrapText="1"/>
    </xf>
    <xf numFmtId="0" fontId="38" fillId="2" borderId="2" xfId="5" applyFont="1" applyFill="1" applyBorder="1" applyAlignment="1">
      <alignment horizontal="center" wrapText="1"/>
    </xf>
    <xf numFmtId="0" fontId="38" fillId="2" borderId="28" xfId="5" applyFont="1" applyFill="1" applyBorder="1" applyAlignment="1">
      <alignment horizontal="center" wrapText="1"/>
    </xf>
    <xf numFmtId="0" fontId="19" fillId="2" borderId="1" xfId="4" applyFont="1" applyFill="1" applyBorder="1" applyAlignment="1">
      <alignment horizontal="center" vertical="center" wrapText="1"/>
    </xf>
    <xf numFmtId="0" fontId="19" fillId="2" borderId="2" xfId="4" applyFont="1" applyFill="1" applyBorder="1" applyAlignment="1">
      <alignment horizontal="center" vertical="center" wrapText="1"/>
    </xf>
    <xf numFmtId="0" fontId="19" fillId="2" borderId="28" xfId="4" applyFont="1" applyFill="1" applyBorder="1" applyAlignment="1">
      <alignment horizontal="center" vertical="center" wrapText="1"/>
    </xf>
    <xf numFmtId="0" fontId="35" fillId="6" borderId="26" xfId="5" applyFont="1" applyFill="1" applyBorder="1" applyAlignment="1">
      <alignment horizontal="center" vertical="top" wrapText="1"/>
    </xf>
    <xf numFmtId="0" fontId="35" fillId="6" borderId="2" xfId="5" applyFont="1" applyFill="1" applyBorder="1" applyAlignment="1">
      <alignment horizontal="center" vertical="top" wrapText="1"/>
    </xf>
    <xf numFmtId="0" fontId="22" fillId="0" borderId="1" xfId="0" applyFont="1" applyBorder="1" applyAlignment="1">
      <alignment horizontal="center" vertical="center"/>
    </xf>
    <xf numFmtId="0" fontId="22" fillId="0" borderId="3" xfId="0" applyFont="1" applyBorder="1" applyAlignment="1">
      <alignment horizontal="center" vertical="center"/>
    </xf>
    <xf numFmtId="169" fontId="22" fillId="0" borderId="1" xfId="0" applyNumberFormat="1" applyFont="1" applyBorder="1" applyAlignment="1">
      <alignment horizontal="right" vertical="center"/>
    </xf>
    <xf numFmtId="169" fontId="22" fillId="0" borderId="3" xfId="0" applyNumberFormat="1" applyFont="1" applyBorder="1" applyAlignment="1">
      <alignment horizontal="right"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5" fillId="5" borderId="4" xfId="0" applyFont="1" applyFill="1" applyBorder="1" applyAlignment="1">
      <alignment horizontal="center" vertical="center"/>
    </xf>
    <xf numFmtId="0" fontId="23" fillId="0" borderId="3" xfId="0" applyFont="1" applyBorder="1" applyAlignment="1">
      <alignment horizontal="center" vertical="center"/>
    </xf>
    <xf numFmtId="0" fontId="22" fillId="0" borderId="1"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3" fillId="0" borderId="4" xfId="0" applyFont="1" applyFill="1" applyBorder="1" applyAlignment="1">
      <alignment horizontal="right" vertical="center" wrapText="1"/>
    </xf>
    <xf numFmtId="43" fontId="23" fillId="6" borderId="4" xfId="7" applyFont="1" applyFill="1" applyBorder="1" applyAlignment="1">
      <alignment horizontal="center" vertical="center"/>
    </xf>
    <xf numFmtId="0" fontId="22" fillId="0" borderId="4" xfId="0" applyFont="1" applyFill="1" applyBorder="1" applyAlignment="1">
      <alignment horizontal="left" vertical="center" wrapText="1"/>
    </xf>
    <xf numFmtId="0" fontId="23" fillId="0" borderId="4" xfId="0" applyFont="1" applyBorder="1" applyAlignment="1">
      <alignment horizontal="right" vertical="center" wrapText="1"/>
    </xf>
    <xf numFmtId="0" fontId="23" fillId="5" borderId="4" xfId="0" applyFont="1" applyFill="1" applyBorder="1" applyAlignment="1">
      <alignment horizontal="center" vertical="center" wrapText="1"/>
    </xf>
    <xf numFmtId="0" fontId="23" fillId="0" borderId="4" xfId="0" applyFont="1" applyBorder="1" applyAlignment="1">
      <alignment horizontal="left" vertical="center" wrapText="1"/>
    </xf>
    <xf numFmtId="0" fontId="22" fillId="0" borderId="1" xfId="0" applyFont="1" applyFill="1" applyBorder="1" applyAlignment="1">
      <alignment horizontal="left" wrapText="1"/>
    </xf>
    <xf numFmtId="0" fontId="22" fillId="0" borderId="3" xfId="0" applyFont="1" applyFill="1" applyBorder="1" applyAlignment="1">
      <alignment horizontal="left" wrapText="1"/>
    </xf>
    <xf numFmtId="0" fontId="19" fillId="0" borderId="1"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22" fillId="0" borderId="4" xfId="0" applyFont="1" applyBorder="1" applyAlignment="1">
      <alignment horizontal="center" vertical="center" wrapText="1"/>
    </xf>
    <xf numFmtId="0" fontId="23" fillId="0" borderId="4" xfId="0" applyFont="1" applyBorder="1" applyAlignment="1">
      <alignment horizontal="center" vertical="center" wrapText="1"/>
    </xf>
    <xf numFmtId="0" fontId="22" fillId="0" borderId="4" xfId="0" applyFont="1" applyBorder="1" applyAlignment="1">
      <alignment horizontal="center" vertical="center"/>
    </xf>
    <xf numFmtId="169" fontId="22" fillId="0" borderId="4" xfId="0" applyNumberFormat="1" applyFont="1" applyBorder="1" applyAlignment="1">
      <alignment horizontal="right" vertical="center"/>
    </xf>
    <xf numFmtId="171" fontId="22" fillId="0" borderId="1" xfId="7" applyNumberFormat="1" applyFont="1" applyBorder="1" applyAlignment="1">
      <alignment horizontal="center" vertical="center"/>
    </xf>
    <xf numFmtId="171" fontId="22" fillId="0" borderId="3" xfId="7" applyNumberFormat="1" applyFont="1" applyBorder="1" applyAlignment="1">
      <alignment horizontal="center" vertical="center"/>
    </xf>
    <xf numFmtId="171" fontId="22" fillId="0" borderId="4" xfId="7" applyNumberFormat="1" applyFont="1" applyBorder="1" applyAlignment="1">
      <alignment horizontal="center" vertical="center"/>
    </xf>
    <xf numFmtId="0" fontId="23" fillId="0" borderId="1" xfId="0" applyFont="1" applyBorder="1" applyAlignment="1">
      <alignment horizontal="right" vertical="center"/>
    </xf>
    <xf numFmtId="0" fontId="23" fillId="0" borderId="2" xfId="0" applyFont="1" applyBorder="1" applyAlignment="1">
      <alignment horizontal="right" vertical="center"/>
    </xf>
    <xf numFmtId="0" fontId="23" fillId="0" borderId="3" xfId="0" applyFont="1" applyBorder="1" applyAlignment="1">
      <alignment horizontal="right" vertical="center"/>
    </xf>
    <xf numFmtId="0" fontId="25" fillId="5" borderId="42" xfId="0" applyFont="1" applyFill="1" applyBorder="1" applyAlignment="1">
      <alignment horizontal="center" vertical="center"/>
    </xf>
    <xf numFmtId="0" fontId="23" fillId="0" borderId="4" xfId="0" applyFont="1" applyBorder="1" applyAlignment="1">
      <alignment horizontal="center" vertical="center"/>
    </xf>
    <xf numFmtId="0" fontId="23" fillId="0" borderId="4" xfId="0" applyFont="1" applyBorder="1" applyAlignment="1">
      <alignment horizontal="right" vertical="center"/>
    </xf>
    <xf numFmtId="43" fontId="23" fillId="0" borderId="4" xfId="7" applyFont="1" applyBorder="1" applyAlignment="1">
      <alignment horizontal="center" vertical="center" wrapText="1"/>
    </xf>
    <xf numFmtId="0" fontId="25" fillId="5" borderId="10" xfId="0" applyFont="1" applyFill="1" applyBorder="1" applyAlignment="1">
      <alignment horizontal="center" vertical="center" wrapText="1"/>
    </xf>
    <xf numFmtId="0" fontId="25" fillId="5" borderId="43" xfId="0" applyFont="1" applyFill="1" applyBorder="1" applyAlignment="1">
      <alignment horizontal="center" vertical="center"/>
    </xf>
    <xf numFmtId="0" fontId="25" fillId="5" borderId="12" xfId="0" applyFont="1" applyFill="1" applyBorder="1" applyAlignment="1">
      <alignment horizontal="center" vertical="center"/>
    </xf>
    <xf numFmtId="0" fontId="25" fillId="5" borderId="10" xfId="0" applyFont="1" applyFill="1" applyBorder="1" applyAlignment="1">
      <alignment horizontal="center" vertical="center"/>
    </xf>
    <xf numFmtId="0" fontId="20" fillId="4" borderId="21" xfId="0" applyFont="1" applyFill="1" applyBorder="1" applyAlignment="1">
      <alignment horizontal="center" vertical="center" wrapText="1"/>
    </xf>
    <xf numFmtId="0" fontId="20" fillId="4" borderId="41" xfId="0" applyFont="1" applyFill="1" applyBorder="1" applyAlignment="1">
      <alignment horizontal="center" vertical="center" wrapText="1"/>
    </xf>
    <xf numFmtId="0" fontId="20" fillId="4" borderId="20"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4" xfId="0" applyFont="1" applyFill="1" applyBorder="1" applyAlignment="1">
      <alignment horizontal="center" vertical="center"/>
    </xf>
    <xf numFmtId="0" fontId="20" fillId="5" borderId="13"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8" fillId="5" borderId="4" xfId="0" applyFont="1" applyFill="1" applyBorder="1" applyAlignment="1">
      <alignment horizontal="center" vertical="top"/>
    </xf>
    <xf numFmtId="0" fontId="28" fillId="0" borderId="7" xfId="0" applyFont="1" applyBorder="1" applyAlignment="1">
      <alignment horizontal="left" vertical="top"/>
    </xf>
    <xf numFmtId="0" fontId="29" fillId="5" borderId="1" xfId="0" applyFont="1" applyFill="1" applyBorder="1" applyAlignment="1">
      <alignment horizontal="center" vertical="top"/>
    </xf>
    <xf numFmtId="0" fontId="29" fillId="5" borderId="3" xfId="0" applyFont="1" applyFill="1" applyBorder="1" applyAlignment="1">
      <alignment horizontal="center" vertical="top"/>
    </xf>
  </cellXfs>
  <cellStyles count="8">
    <cellStyle name="Hiperlink" xfId="6" builtinId="8"/>
    <cellStyle name="Moeda" xfId="1" builtinId="4"/>
    <cellStyle name="Normal" xfId="0" builtinId="0"/>
    <cellStyle name="Normal 2" xfId="5"/>
    <cellStyle name="Normal 4" xfId="3"/>
    <cellStyle name="Normal 5" xfId="4"/>
    <cellStyle name="Porcentagem" xfId="2" builtinId="5"/>
    <cellStyle name="Vírgula" xfId="7" builtinId="3"/>
  </cellStyles>
  <dxfs count="6">
    <dxf>
      <font>
        <b/>
        <i val="0"/>
        <strike val="0"/>
        <condense val="0"/>
        <extend val="0"/>
        <outline val="0"/>
        <shadow val="0"/>
        <u val="none"/>
        <vertAlign val="baseline"/>
        <sz val="14"/>
        <color indexed="10"/>
        <name val="Trebuchet MS"/>
        <scheme val="none"/>
      </font>
      <fill>
        <patternFill patternType="none">
          <fgColor indexed="64"/>
          <bgColor indexed="65"/>
        </patternFill>
      </fill>
      <alignment horizontal="justify" vertical="center" textRotation="0" wrapText="1" indent="0" justifyLastLine="0" shrinkToFit="0" readingOrder="0"/>
      <border diagonalUp="0" diagonalDown="0">
        <left style="medium">
          <color indexed="64"/>
        </left>
        <right/>
        <top style="medium">
          <color indexed="64"/>
        </top>
        <bottom style="medium">
          <color indexed="64"/>
        </bottom>
        <vertical/>
        <horizontal/>
      </border>
    </dxf>
    <dxf>
      <font>
        <b/>
        <i val="0"/>
        <strike val="0"/>
        <condense val="0"/>
        <extend val="0"/>
        <outline val="0"/>
        <shadow val="0"/>
        <u val="none"/>
        <vertAlign val="baseline"/>
        <sz val="14"/>
        <color indexed="10"/>
        <name val="Trebuchet MS"/>
        <scheme val="none"/>
      </font>
      <fill>
        <patternFill patternType="none">
          <fgColor indexed="64"/>
          <bgColor indexed="65"/>
        </patternFill>
      </fill>
      <alignment horizontal="justify" vertical="center" textRotation="0" wrapText="1" indent="0" justifyLastLine="0" shrinkToFit="0" readingOrder="0"/>
      <border diagonalUp="0" diagonalDown="0">
        <left/>
        <right style="medium">
          <color indexed="64"/>
        </right>
        <top style="medium">
          <color indexed="64"/>
        </top>
        <bottom style="medium">
          <color indexed="64"/>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4"/>
        <color indexed="10"/>
        <name val="Trebuchet MS"/>
        <scheme val="none"/>
      </font>
      <fill>
        <patternFill patternType="none">
          <fgColor indexed="64"/>
          <bgColor indexed="65"/>
        </patternFill>
      </fill>
      <alignment horizontal="justify"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1" name="Tabela2" displayName="Tabela2" ref="A3:B22" totalsRowShown="0" headerRowDxfId="5" headerRowBorderDxfId="4" tableBorderDxfId="3" totalsRowBorderDxfId="2">
  <autoFilter ref="A3:B22"/>
  <tableColumns count="2">
    <tableColumn id="1" name="Colunas1" dataDxfId="1"/>
    <tableColumn id="2" name="Colunas2" dataDxfId="0"/>
  </tableColumns>
  <tableStyleInfo name="TableStyleLight5"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AppData/Local/Temp/17%20Instrucao%20Normativa%2002_2008%20Servicos%20Continuados/0%20LEGISLACAO%20GERAL/IN%2003_2005%20MSP_SRP/AnexoII_IN03.rt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AppData/Local/Temp/17%20Instrucao%20Normativa%2002_2008%20Servicos%20Continuados/0%20LEGISLACAO%20GERAL/IN%2003_2005%20MSP_SRP/AnexoII_IN03.rt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AppData/Local/Temp/17%20Instrucao%20Normativa%2002_2008%20Servicos%20Continuados/0%20LEGISLACAO%20GERAL/IN%2003_2005%20MSP_SRP/AnexoII_IN03.rtf"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AppData/Local/Temp/17%20Instrucao%20Normativa%2002_2008%20Servicos%20Continuados/0%20LEGISLACAO%20GERAL/IN%2003_2005%20MSP_SRP/AnexoII_IN03.rtf"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AppData/Local/Temp/17%20Instrucao%20Normativa%2002_2008%20Servicos%20Continuados/0%20LEGISLACAO%20GERAL/IN%2003_2005%20MSP_SRP/AnexoII_IN03.rtf"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AppData/Local/Temp/17%20Instrucao%20Normativa%2002_2008%20Servicos%20Continuados/0%20LEGISLACAO%20GERAL/IN%2003_2005%20MSP_SRP/AnexoII_IN03.rt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AppData/Local/Temp/17%20Instrucao%20Normativa%2002_2008%20Servicos%20Continuados/0%20LEGISLACAO%20GERAL/IN%2003_2005%20MSP_SRP/AnexoII_IN03.rt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AppData/Local/Temp/17%20Instrucao%20Normativa%2002_2008%20Servicos%20Continuados/0%20LEGISLACAO%20GERAL/IN%2003_2005%20MSP_SRP/AnexoII_IN03.rt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AppData/Local/Temp/17%20Instrucao%20Normativa%2002_2008%20Servicos%20Continuados/0%20LEGISLACAO%20GERAL/IN%2003_2005%20MSP_SRP/AnexoII_IN03.rtf"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AppData/Local/Temp/17%20Instrucao%20Normativa%2002_2008%20Servicos%20Continuados/0%20LEGISLACAO%20GERAL/IN%2003_2005%20MSP_SRP/AnexoII_IN03.rtf"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AppData/Local/Temp/17%20Instrucao%20Normativa%2002_2008%20Servicos%20Continuados/0%20LEGISLACAO%20GERAL/IN%2003_2005%20MSP_SRP/AnexoII_IN03.rtf"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AppData/Local/Temp/17%20Instrucao%20Normativa%2002_2008%20Servicos%20Continuados/0%20LEGISLACAO%20GERAL/IN%2003_2005%20MSP_SRP/AnexoII_IN03.rtf"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AppData/Local/Temp/17%20Instrucao%20Normativa%2002_2008%20Servicos%20Continuados/0%20LEGISLACAO%20GERAL/IN%2003_2005%20MSP_SRP/AnexoII_IN03.rtf"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AppData/Local/Temp/17%20Instrucao%20Normativa%2002_2008%20Servicos%20Continuados/0%20LEGISLACAO%20GERAL/IN%2003_2005%20MSP_SRP/AnexoII_IN03.rt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AppData/Local/Temp/17%20Instrucao%20Normativa%2002_2008%20Servicos%20Continuados/0%20LEGISLACAO%20GERAL/IN%2003_2005%20MSP_SRP/AnexoII_IN03.rt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AppData/Local/Temp/17%20Instrucao%20Normativa%2002_2008%20Servicos%20Continuados/0%20LEGISLACAO%20GERAL/IN%2003_2005%20MSP_SRP/AnexoII_IN03.rt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AppData/Local/Temp/17%20Instrucao%20Normativa%2002_2008%20Servicos%20Continuados/0%20LEGISLACAO%20GERAL/IN%2003_2005%20MSP_SRP/AnexoII_IN03.rt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AppData/Local/Temp/17%20Instrucao%20Normativa%2002_2008%20Servicos%20Continuados/0%20LEGISLACAO%20GERAL/IN%2003_2005%20MSP_SRP/AnexoII_IN03.rt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AppData/Local/Temp/17%20Instrucao%20Normativa%2002_2008%20Servicos%20Continuados/0%20LEGISLACAO%20GERAL/IN%2003_2005%20MSP_SRP/AnexoII_IN03.rt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opLeftCell="B1" zoomScale="145" zoomScaleNormal="145" workbookViewId="0">
      <selection activeCell="E8" sqref="E8"/>
    </sheetView>
  </sheetViews>
  <sheetFormatPr defaultRowHeight="15" x14ac:dyDescent="0.25"/>
  <cols>
    <col min="1" max="1" width="33.85546875" customWidth="1"/>
    <col min="2" max="2" width="15.42578125" customWidth="1"/>
    <col min="3" max="3" width="19.28515625" customWidth="1"/>
    <col min="5" max="5" width="59" customWidth="1"/>
  </cols>
  <sheetData>
    <row r="1" spans="1:5" ht="22.5" x14ac:dyDescent="0.25">
      <c r="E1" s="1" t="s">
        <v>57</v>
      </c>
    </row>
    <row r="2" spans="1:5" ht="21" x14ac:dyDescent="0.35">
      <c r="A2" s="221" t="s">
        <v>58</v>
      </c>
      <c r="B2" s="221"/>
      <c r="C2" s="221"/>
      <c r="E2" s="2" t="s">
        <v>59</v>
      </c>
    </row>
    <row r="3" spans="1:5" ht="174" customHeight="1" x14ac:dyDescent="0.3">
      <c r="A3" s="220" t="s">
        <v>60</v>
      </c>
      <c r="B3" s="220"/>
      <c r="C3" s="220"/>
      <c r="E3" s="4" t="s">
        <v>61</v>
      </c>
    </row>
    <row r="4" spans="1:5" ht="18.75" customHeight="1" thickBot="1" x14ac:dyDescent="0.35">
      <c r="A4" s="5"/>
      <c r="E4" s="6"/>
    </row>
    <row r="5" spans="1:5" ht="15.75" customHeight="1" thickBot="1" x14ac:dyDescent="0.3">
      <c r="A5" s="222" t="s">
        <v>62</v>
      </c>
      <c r="B5" s="223"/>
      <c r="C5" s="224"/>
      <c r="E5" s="7" t="s">
        <v>63</v>
      </c>
    </row>
    <row r="6" spans="1:5" ht="22.5" x14ac:dyDescent="0.25">
      <c r="A6" s="225" t="s">
        <v>64</v>
      </c>
      <c r="B6" s="225" t="s">
        <v>65</v>
      </c>
      <c r="C6" s="8" t="s">
        <v>66</v>
      </c>
      <c r="E6" s="7" t="s">
        <v>67</v>
      </c>
    </row>
    <row r="7" spans="1:5" ht="15.75" customHeight="1" thickBot="1" x14ac:dyDescent="0.3">
      <c r="A7" s="226"/>
      <c r="B7" s="226"/>
      <c r="C7" s="9" t="s">
        <v>68</v>
      </c>
      <c r="E7" s="7" t="s">
        <v>69</v>
      </c>
    </row>
    <row r="8" spans="1:5" ht="15.75" thickBot="1" x14ac:dyDescent="0.3">
      <c r="A8" s="10" t="s">
        <v>70</v>
      </c>
      <c r="B8" s="8">
        <v>30</v>
      </c>
      <c r="C8" s="8">
        <v>7</v>
      </c>
      <c r="D8">
        <f>(7/30)/12</f>
        <v>1.94444444444444E-2</v>
      </c>
      <c r="E8" s="11" t="s">
        <v>71</v>
      </c>
    </row>
    <row r="9" spans="1:5" ht="13.5" customHeight="1" x14ac:dyDescent="0.25">
      <c r="A9" s="12" t="s">
        <v>72</v>
      </c>
      <c r="B9" s="13">
        <v>33</v>
      </c>
      <c r="C9" s="13">
        <v>8</v>
      </c>
      <c r="D9">
        <f>(3/30)/12</f>
        <v>8.3333333333333297E-3</v>
      </c>
    </row>
    <row r="10" spans="1:5" ht="13.5" customHeight="1" x14ac:dyDescent="0.25">
      <c r="A10" s="12" t="s">
        <v>73</v>
      </c>
      <c r="B10" s="13">
        <v>36</v>
      </c>
      <c r="C10" s="13">
        <v>8</v>
      </c>
      <c r="D10">
        <f t="shared" ref="D10:D13" si="0">(3/30)/12</f>
        <v>8.3333333333333297E-3</v>
      </c>
    </row>
    <row r="11" spans="1:5" ht="13.5" customHeight="1" x14ac:dyDescent="0.25">
      <c r="A11" s="12" t="s">
        <v>74</v>
      </c>
      <c r="B11" s="13">
        <v>39</v>
      </c>
      <c r="C11" s="13">
        <v>9</v>
      </c>
      <c r="D11">
        <f t="shared" si="0"/>
        <v>8.3333333333333297E-3</v>
      </c>
    </row>
    <row r="12" spans="1:5" ht="13.5" customHeight="1" x14ac:dyDescent="0.25">
      <c r="A12" s="14" t="s">
        <v>75</v>
      </c>
      <c r="B12" s="15">
        <v>42</v>
      </c>
      <c r="C12" s="15">
        <v>10</v>
      </c>
      <c r="D12">
        <f t="shared" si="0"/>
        <v>8.3333333333333297E-3</v>
      </c>
    </row>
    <row r="13" spans="1:5" ht="13.5" customHeight="1" x14ac:dyDescent="0.25">
      <c r="A13" s="12" t="s">
        <v>76</v>
      </c>
      <c r="B13" s="13">
        <v>45</v>
      </c>
      <c r="C13" s="13">
        <v>11</v>
      </c>
      <c r="D13">
        <f t="shared" si="0"/>
        <v>8.3333333333333297E-3</v>
      </c>
      <c r="E13" t="s">
        <v>98</v>
      </c>
    </row>
    <row r="14" spans="1:5" x14ac:dyDescent="0.25">
      <c r="A14" s="12" t="s">
        <v>77</v>
      </c>
      <c r="B14" s="13">
        <v>48</v>
      </c>
      <c r="C14" s="13">
        <v>11</v>
      </c>
      <c r="E14" t="s">
        <v>56</v>
      </c>
    </row>
    <row r="15" spans="1:5" x14ac:dyDescent="0.25">
      <c r="A15" s="12" t="s">
        <v>78</v>
      </c>
      <c r="B15" s="13">
        <v>51</v>
      </c>
      <c r="C15" s="13">
        <v>12</v>
      </c>
    </row>
    <row r="16" spans="1:5" x14ac:dyDescent="0.25">
      <c r="A16" s="12" t="s">
        <v>79</v>
      </c>
      <c r="B16" s="13">
        <v>54</v>
      </c>
      <c r="C16" s="13">
        <v>13</v>
      </c>
    </row>
    <row r="17" spans="1:5" x14ac:dyDescent="0.25">
      <c r="A17" s="12" t="s">
        <v>80</v>
      </c>
      <c r="B17" s="13">
        <v>57</v>
      </c>
      <c r="C17" s="13">
        <v>13</v>
      </c>
    </row>
    <row r="18" spans="1:5" x14ac:dyDescent="0.25">
      <c r="A18" s="12" t="s">
        <v>81</v>
      </c>
      <c r="B18" s="13">
        <v>60</v>
      </c>
      <c r="C18" s="13">
        <v>14</v>
      </c>
    </row>
    <row r="19" spans="1:5" x14ac:dyDescent="0.25">
      <c r="A19" s="12" t="s">
        <v>82</v>
      </c>
      <c r="B19" s="13">
        <v>63</v>
      </c>
      <c r="C19" s="13">
        <v>15</v>
      </c>
    </row>
    <row r="20" spans="1:5" x14ac:dyDescent="0.25">
      <c r="A20" s="12" t="s">
        <v>83</v>
      </c>
      <c r="B20" s="13">
        <v>66</v>
      </c>
      <c r="C20" s="13">
        <v>15</v>
      </c>
    </row>
    <row r="21" spans="1:5" x14ac:dyDescent="0.25">
      <c r="A21" s="12" t="s">
        <v>84</v>
      </c>
      <c r="B21" s="13">
        <v>69</v>
      </c>
      <c r="C21" s="13">
        <v>16</v>
      </c>
    </row>
    <row r="22" spans="1:5" x14ac:dyDescent="0.25">
      <c r="A22" s="12" t="s">
        <v>85</v>
      </c>
      <c r="B22" s="13">
        <v>72</v>
      </c>
      <c r="C22" s="13">
        <v>17</v>
      </c>
    </row>
    <row r="23" spans="1:5" x14ac:dyDescent="0.25">
      <c r="A23" s="12" t="s">
        <v>86</v>
      </c>
      <c r="B23" s="13">
        <v>75</v>
      </c>
      <c r="C23" s="13">
        <v>18</v>
      </c>
    </row>
    <row r="24" spans="1:5" x14ac:dyDescent="0.25">
      <c r="A24" s="12" t="s">
        <v>87</v>
      </c>
      <c r="B24" s="13">
        <v>78</v>
      </c>
      <c r="C24" s="13">
        <v>18</v>
      </c>
    </row>
    <row r="25" spans="1:5" x14ac:dyDescent="0.25">
      <c r="A25" s="12" t="s">
        <v>88</v>
      </c>
      <c r="B25" s="13">
        <v>81</v>
      </c>
      <c r="C25" s="13">
        <v>19</v>
      </c>
    </row>
    <row r="26" spans="1:5" x14ac:dyDescent="0.25">
      <c r="A26" s="12" t="s">
        <v>89</v>
      </c>
      <c r="B26" s="13">
        <v>84</v>
      </c>
      <c r="C26" s="13">
        <v>20</v>
      </c>
    </row>
    <row r="27" spans="1:5" x14ac:dyDescent="0.25">
      <c r="A27" s="12" t="s">
        <v>90</v>
      </c>
      <c r="B27" s="13">
        <v>87</v>
      </c>
      <c r="C27" s="13">
        <v>20</v>
      </c>
    </row>
    <row r="28" spans="1:5" ht="15.75" thickBot="1" x14ac:dyDescent="0.3">
      <c r="A28" s="16" t="s">
        <v>91</v>
      </c>
      <c r="B28" s="9">
        <v>90</v>
      </c>
      <c r="C28" s="9">
        <v>21</v>
      </c>
      <c r="E28" s="17" t="s">
        <v>92</v>
      </c>
    </row>
    <row r="29" spans="1:5" ht="18.75" x14ac:dyDescent="0.3">
      <c r="A29" s="5"/>
    </row>
    <row r="30" spans="1:5" ht="145.5" customHeight="1" x14ac:dyDescent="0.3">
      <c r="A30" s="227" t="s">
        <v>93</v>
      </c>
      <c r="B30" s="227"/>
      <c r="C30" s="227"/>
    </row>
    <row r="31" spans="1:5" ht="18.75" x14ac:dyDescent="0.3">
      <c r="A31" s="5"/>
    </row>
    <row r="32" spans="1:5" ht="18.75" x14ac:dyDescent="0.3">
      <c r="A32" s="18" t="s">
        <v>94</v>
      </c>
    </row>
    <row r="33" spans="1:3" ht="18.75" x14ac:dyDescent="0.3">
      <c r="A33" s="5"/>
    </row>
    <row r="34" spans="1:3" x14ac:dyDescent="0.25">
      <c r="A34" s="220" t="s">
        <v>95</v>
      </c>
      <c r="B34" s="220"/>
      <c r="C34" s="220"/>
    </row>
    <row r="35" spans="1:3" x14ac:dyDescent="0.25">
      <c r="A35" s="220"/>
      <c r="B35" s="220"/>
      <c r="C35" s="220"/>
    </row>
    <row r="36" spans="1:3" x14ac:dyDescent="0.25">
      <c r="A36" s="220" t="s">
        <v>96</v>
      </c>
      <c r="B36" s="220"/>
      <c r="C36" s="220"/>
    </row>
    <row r="37" spans="1:3" x14ac:dyDescent="0.25">
      <c r="A37" s="220"/>
      <c r="B37" s="220"/>
      <c r="C37" s="220"/>
    </row>
    <row r="40" spans="1:3" x14ac:dyDescent="0.25">
      <c r="A40" s="19" t="s">
        <v>97</v>
      </c>
    </row>
  </sheetData>
  <mergeCells count="8">
    <mergeCell ref="A34:C35"/>
    <mergeCell ref="A36:C37"/>
    <mergeCell ref="A2:C2"/>
    <mergeCell ref="A3:C3"/>
    <mergeCell ref="A5:C5"/>
    <mergeCell ref="A6:A7"/>
    <mergeCell ref="B6:B7"/>
    <mergeCell ref="A30:C30"/>
  </mergeCells>
  <hyperlinks>
    <hyperlink ref="E28" location="'ADAPTAÇÃO A IN 06_13'!B77" display="VOLTAR PLANILHA PRINCIPAL"/>
  </hyperlinks>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showGridLines="0" topLeftCell="A82" zoomScaleNormal="100" workbookViewId="0">
      <selection activeCell="E111" sqref="E111"/>
    </sheetView>
  </sheetViews>
  <sheetFormatPr defaultRowHeight="15" x14ac:dyDescent="0.25"/>
  <cols>
    <col min="1" max="1" width="7.42578125" customWidth="1"/>
    <col min="2" max="2" width="45.5703125" customWidth="1"/>
    <col min="3" max="3" width="7.7109375" customWidth="1"/>
    <col min="4" max="4" width="15.85546875" customWidth="1"/>
    <col min="5" max="5" width="14" customWidth="1"/>
  </cols>
  <sheetData>
    <row r="1" spans="1:5" ht="21.75" thickBot="1" x14ac:dyDescent="0.3">
      <c r="A1" s="238" t="s">
        <v>134</v>
      </c>
      <c r="B1" s="239"/>
      <c r="C1" s="239"/>
      <c r="D1" s="239"/>
      <c r="E1" s="240"/>
    </row>
    <row r="2" spans="1:5" x14ac:dyDescent="0.25">
      <c r="A2" s="241" t="s">
        <v>430</v>
      </c>
      <c r="B2" s="242"/>
      <c r="C2" s="242"/>
      <c r="D2" s="242"/>
      <c r="E2" s="243"/>
    </row>
    <row r="3" spans="1:5" ht="15" customHeight="1" x14ac:dyDescent="0.25">
      <c r="A3" s="139" t="s">
        <v>0</v>
      </c>
      <c r="B3" s="140" t="s">
        <v>1</v>
      </c>
      <c r="C3" s="244" t="s">
        <v>450</v>
      </c>
      <c r="D3" s="245"/>
      <c r="E3" s="246"/>
    </row>
    <row r="4" spans="1:5" ht="15" customHeight="1" x14ac:dyDescent="0.25">
      <c r="A4" s="139" t="s">
        <v>2</v>
      </c>
      <c r="B4" s="140" t="s">
        <v>139</v>
      </c>
      <c r="C4" s="247" t="s">
        <v>412</v>
      </c>
      <c r="D4" s="248"/>
      <c r="E4" s="249"/>
    </row>
    <row r="5" spans="1:5" ht="25.5" x14ac:dyDescent="0.25">
      <c r="A5" s="139" t="s">
        <v>3</v>
      </c>
      <c r="B5" s="140" t="s">
        <v>4</v>
      </c>
      <c r="C5" s="247" t="s">
        <v>449</v>
      </c>
      <c r="D5" s="248"/>
      <c r="E5" s="249"/>
    </row>
    <row r="6" spans="1:5" x14ac:dyDescent="0.25">
      <c r="A6" s="139" t="s">
        <v>5</v>
      </c>
      <c r="B6" s="140" t="s">
        <v>335</v>
      </c>
      <c r="C6" s="247">
        <v>12</v>
      </c>
      <c r="D6" s="248"/>
      <c r="E6" s="249"/>
    </row>
    <row r="7" spans="1:5" x14ac:dyDescent="0.25">
      <c r="A7" s="250" t="s">
        <v>6</v>
      </c>
      <c r="B7" s="251"/>
      <c r="C7" s="251"/>
      <c r="D7" s="251"/>
      <c r="E7" s="252"/>
    </row>
    <row r="8" spans="1:5" x14ac:dyDescent="0.25">
      <c r="A8" s="253" t="s">
        <v>7</v>
      </c>
      <c r="B8" s="254"/>
      <c r="C8" s="254"/>
      <c r="D8" s="254"/>
      <c r="E8" s="255"/>
    </row>
    <row r="9" spans="1:5" x14ac:dyDescent="0.25">
      <c r="A9" s="256" t="s">
        <v>8</v>
      </c>
      <c r="B9" s="257"/>
      <c r="C9" s="257"/>
      <c r="D9" s="257"/>
      <c r="E9" s="258"/>
    </row>
    <row r="10" spans="1:5" x14ac:dyDescent="0.25">
      <c r="A10" s="259" t="s">
        <v>9</v>
      </c>
      <c r="B10" s="260"/>
      <c r="C10" s="260"/>
      <c r="D10" s="261"/>
      <c r="E10" s="141" t="s">
        <v>10</v>
      </c>
    </row>
    <row r="11" spans="1:5" ht="25.5" customHeight="1" x14ac:dyDescent="0.25">
      <c r="A11" s="139"/>
      <c r="B11" s="142" t="s">
        <v>135</v>
      </c>
      <c r="C11" s="247" t="s">
        <v>412</v>
      </c>
      <c r="D11" s="248"/>
      <c r="E11" s="249"/>
    </row>
    <row r="12" spans="1:5" x14ac:dyDescent="0.25">
      <c r="A12" s="139">
        <v>2</v>
      </c>
      <c r="B12" s="142" t="s">
        <v>11</v>
      </c>
      <c r="C12" s="143"/>
      <c r="D12" s="144"/>
      <c r="E12" s="145">
        <v>0</v>
      </c>
    </row>
    <row r="13" spans="1:5" ht="25.5" x14ac:dyDescent="0.25">
      <c r="A13" s="139">
        <v>3</v>
      </c>
      <c r="B13" s="142" t="s">
        <v>12</v>
      </c>
      <c r="C13" s="235" t="s">
        <v>413</v>
      </c>
      <c r="D13" s="236"/>
      <c r="E13" s="237"/>
    </row>
    <row r="14" spans="1:5" x14ac:dyDescent="0.25">
      <c r="A14" s="139">
        <v>4</v>
      </c>
      <c r="B14" s="146" t="s">
        <v>13</v>
      </c>
      <c r="C14" s="265" t="s">
        <v>336</v>
      </c>
      <c r="D14" s="266"/>
      <c r="E14" s="267"/>
    </row>
    <row r="15" spans="1:5" x14ac:dyDescent="0.25">
      <c r="A15" s="262" t="s">
        <v>14</v>
      </c>
      <c r="B15" s="263"/>
      <c r="C15" s="263"/>
      <c r="D15" s="264"/>
      <c r="E15" s="147"/>
    </row>
    <row r="16" spans="1:5" x14ac:dyDescent="0.25">
      <c r="A16" s="202">
        <v>1</v>
      </c>
      <c r="B16" s="268" t="s">
        <v>15</v>
      </c>
      <c r="C16" s="269"/>
      <c r="D16" s="270"/>
      <c r="E16" s="149" t="s">
        <v>10</v>
      </c>
    </row>
    <row r="17" spans="1:5" x14ac:dyDescent="0.25">
      <c r="A17" s="150" t="s">
        <v>0</v>
      </c>
      <c r="B17" s="151" t="s">
        <v>16</v>
      </c>
      <c r="C17" s="271"/>
      <c r="D17" s="272"/>
      <c r="E17" s="152">
        <f>+E12</f>
        <v>0</v>
      </c>
    </row>
    <row r="18" spans="1:5" ht="15" customHeight="1" x14ac:dyDescent="0.25">
      <c r="A18" s="150" t="s">
        <v>2</v>
      </c>
      <c r="B18" s="151" t="s">
        <v>17</v>
      </c>
      <c r="C18" s="273"/>
      <c r="D18" s="274"/>
      <c r="E18" s="153">
        <v>0</v>
      </c>
    </row>
    <row r="19" spans="1:5" ht="15" customHeight="1" x14ac:dyDescent="0.25">
      <c r="A19" s="150" t="s">
        <v>3</v>
      </c>
      <c r="B19" s="151" t="s">
        <v>444</v>
      </c>
      <c r="C19" s="273"/>
      <c r="D19" s="274"/>
      <c r="E19" s="153">
        <v>0</v>
      </c>
    </row>
    <row r="20" spans="1:5" ht="15" customHeight="1" x14ac:dyDescent="0.25">
      <c r="A20" s="150" t="s">
        <v>5</v>
      </c>
      <c r="B20" s="151" t="s">
        <v>19</v>
      </c>
      <c r="C20" s="273"/>
      <c r="D20" s="274"/>
      <c r="E20" s="153">
        <f>(((E17/180)*0.2))*0</f>
        <v>0</v>
      </c>
    </row>
    <row r="21" spans="1:5" ht="15" customHeight="1" x14ac:dyDescent="0.25">
      <c r="A21" s="150" t="s">
        <v>21</v>
      </c>
      <c r="B21" s="151" t="s">
        <v>22</v>
      </c>
      <c r="C21" s="275"/>
      <c r="D21" s="276"/>
      <c r="E21" s="153">
        <v>0</v>
      </c>
    </row>
    <row r="22" spans="1:5" x14ac:dyDescent="0.25">
      <c r="A22" s="150" t="s">
        <v>24</v>
      </c>
      <c r="B22" s="154" t="s">
        <v>136</v>
      </c>
      <c r="C22" s="273"/>
      <c r="D22" s="274"/>
      <c r="E22" s="153">
        <v>0</v>
      </c>
    </row>
    <row r="23" spans="1:5" x14ac:dyDescent="0.25">
      <c r="A23" s="150" t="s">
        <v>25</v>
      </c>
      <c r="B23" s="155" t="s">
        <v>137</v>
      </c>
      <c r="C23" s="273"/>
      <c r="D23" s="274"/>
      <c r="E23" s="153">
        <v>0</v>
      </c>
    </row>
    <row r="24" spans="1:5" x14ac:dyDescent="0.25">
      <c r="A24" s="277" t="s">
        <v>26</v>
      </c>
      <c r="B24" s="278"/>
      <c r="C24" s="278"/>
      <c r="D24" s="279"/>
      <c r="E24" s="156">
        <f>SUM(E17:E23)</f>
        <v>0</v>
      </c>
    </row>
    <row r="25" spans="1:5" x14ac:dyDescent="0.25">
      <c r="A25" s="262" t="s">
        <v>55</v>
      </c>
      <c r="B25" s="263"/>
      <c r="C25" s="263"/>
      <c r="D25" s="264"/>
      <c r="E25" s="147"/>
    </row>
    <row r="26" spans="1:5" x14ac:dyDescent="0.25">
      <c r="A26" s="202" t="s">
        <v>158</v>
      </c>
      <c r="B26" s="268" t="s">
        <v>339</v>
      </c>
      <c r="C26" s="269"/>
      <c r="D26" s="270"/>
      <c r="E26" s="149" t="s">
        <v>10</v>
      </c>
    </row>
    <row r="27" spans="1:5" x14ac:dyDescent="0.25">
      <c r="A27" s="157" t="s">
        <v>0</v>
      </c>
      <c r="B27" s="158" t="s">
        <v>33</v>
      </c>
      <c r="C27" s="146"/>
      <c r="D27" s="159">
        <f>1/12</f>
        <v>8.3299999999999999E-2</v>
      </c>
      <c r="E27" s="147">
        <v>0</v>
      </c>
    </row>
    <row r="28" spans="1:5" x14ac:dyDescent="0.25">
      <c r="A28" s="157" t="s">
        <v>2</v>
      </c>
      <c r="B28" s="158" t="s">
        <v>443</v>
      </c>
      <c r="C28" s="146"/>
      <c r="D28" s="159">
        <v>0.1111</v>
      </c>
      <c r="E28" s="147">
        <v>0</v>
      </c>
    </row>
    <row r="29" spans="1:5" x14ac:dyDescent="0.25">
      <c r="A29" s="277" t="s">
        <v>31</v>
      </c>
      <c r="B29" s="278"/>
      <c r="C29" s="280"/>
      <c r="D29" s="160">
        <f>SUM(D27:D28)</f>
        <v>0.19439999999999999</v>
      </c>
      <c r="E29" s="156">
        <f>SUM(E27:E28)</f>
        <v>0</v>
      </c>
    </row>
    <row r="30" spans="1:5" ht="25.5" customHeight="1" x14ac:dyDescent="0.25">
      <c r="A30" s="281" t="s">
        <v>340</v>
      </c>
      <c r="B30" s="282"/>
      <c r="C30" s="282"/>
      <c r="D30" s="282"/>
      <c r="E30" s="283"/>
    </row>
    <row r="31" spans="1:5" x14ac:dyDescent="0.25">
      <c r="A31" s="202" t="s">
        <v>159</v>
      </c>
      <c r="B31" s="268" t="s">
        <v>29</v>
      </c>
      <c r="C31" s="269"/>
      <c r="D31" s="270"/>
      <c r="E31" s="149" t="s">
        <v>10</v>
      </c>
    </row>
    <row r="32" spans="1:5" x14ac:dyDescent="0.25">
      <c r="A32" s="157" t="s">
        <v>0</v>
      </c>
      <c r="B32" s="161" t="s">
        <v>341</v>
      </c>
      <c r="C32" s="146"/>
      <c r="D32" s="159">
        <v>0.2</v>
      </c>
      <c r="E32" s="147">
        <v>0</v>
      </c>
    </row>
    <row r="33" spans="1:5" x14ac:dyDescent="0.25">
      <c r="A33" s="157" t="s">
        <v>2</v>
      </c>
      <c r="B33" s="162" t="s">
        <v>342</v>
      </c>
      <c r="C33" s="146"/>
      <c r="D33" s="159">
        <v>1.4999999999999999E-2</v>
      </c>
      <c r="E33" s="147">
        <v>0</v>
      </c>
    </row>
    <row r="34" spans="1:5" x14ac:dyDescent="0.25">
      <c r="A34" s="157" t="s">
        <v>3</v>
      </c>
      <c r="B34" s="146" t="s">
        <v>343</v>
      </c>
      <c r="C34" s="146"/>
      <c r="D34" s="159">
        <v>0.01</v>
      </c>
      <c r="E34" s="147">
        <v>0</v>
      </c>
    </row>
    <row r="35" spans="1:5" x14ac:dyDescent="0.25">
      <c r="A35" s="157" t="s">
        <v>5</v>
      </c>
      <c r="B35" s="163" t="s">
        <v>344</v>
      </c>
      <c r="C35" s="146"/>
      <c r="D35" s="159">
        <v>2E-3</v>
      </c>
      <c r="E35" s="147">
        <v>0</v>
      </c>
    </row>
    <row r="36" spans="1:5" x14ac:dyDescent="0.25">
      <c r="A36" s="157" t="s">
        <v>21</v>
      </c>
      <c r="B36" s="146" t="s">
        <v>345</v>
      </c>
      <c r="C36" s="146"/>
      <c r="D36" s="159">
        <v>2.5000000000000001E-2</v>
      </c>
      <c r="E36" s="147">
        <v>0</v>
      </c>
    </row>
    <row r="37" spans="1:5" x14ac:dyDescent="0.25">
      <c r="A37" s="157" t="s">
        <v>24</v>
      </c>
      <c r="B37" s="162" t="s">
        <v>346</v>
      </c>
      <c r="C37" s="146"/>
      <c r="D37" s="159">
        <v>0.08</v>
      </c>
      <c r="E37" s="147">
        <v>0</v>
      </c>
    </row>
    <row r="38" spans="1:5" x14ac:dyDescent="0.25">
      <c r="A38" s="157" t="s">
        <v>25</v>
      </c>
      <c r="B38" s="163" t="s">
        <v>442</v>
      </c>
      <c r="C38" s="146"/>
      <c r="D38" s="159">
        <v>0.03</v>
      </c>
      <c r="E38" s="147">
        <v>0</v>
      </c>
    </row>
    <row r="39" spans="1:5" x14ac:dyDescent="0.25">
      <c r="A39" s="157" t="s">
        <v>30</v>
      </c>
      <c r="B39" s="164" t="s">
        <v>348</v>
      </c>
      <c r="C39" s="146"/>
      <c r="D39" s="159">
        <v>6.0000000000000001E-3</v>
      </c>
      <c r="E39" s="147">
        <v>0</v>
      </c>
    </row>
    <row r="40" spans="1:5" x14ac:dyDescent="0.25">
      <c r="A40" s="277" t="s">
        <v>31</v>
      </c>
      <c r="B40" s="278"/>
      <c r="C40" s="280"/>
      <c r="D40" s="160">
        <f>SUM(D32:D39)</f>
        <v>0.36799999999999999</v>
      </c>
      <c r="E40" s="156">
        <f>SUM(E32:E39)</f>
        <v>0</v>
      </c>
    </row>
    <row r="41" spans="1:5" x14ac:dyDescent="0.25">
      <c r="A41" s="202" t="s">
        <v>349</v>
      </c>
      <c r="B41" s="268" t="s">
        <v>350</v>
      </c>
      <c r="C41" s="269"/>
      <c r="D41" s="270"/>
      <c r="E41" s="149" t="s">
        <v>10</v>
      </c>
    </row>
    <row r="42" spans="1:5" x14ac:dyDescent="0.25">
      <c r="A42" s="157" t="s">
        <v>0</v>
      </c>
      <c r="B42" s="155" t="s">
        <v>351</v>
      </c>
      <c r="C42" s="146"/>
      <c r="D42" s="154"/>
      <c r="E42" s="147">
        <v>0</v>
      </c>
    </row>
    <row r="43" spans="1:5" x14ac:dyDescent="0.25">
      <c r="A43" s="157" t="s">
        <v>2</v>
      </c>
      <c r="B43" s="155" t="s">
        <v>352</v>
      </c>
      <c r="C43" s="146"/>
      <c r="D43" s="166"/>
      <c r="E43" s="147">
        <v>0</v>
      </c>
    </row>
    <row r="44" spans="1:5" x14ac:dyDescent="0.25">
      <c r="A44" s="157" t="s">
        <v>3</v>
      </c>
      <c r="B44" s="155" t="s">
        <v>353</v>
      </c>
      <c r="C44" s="146"/>
      <c r="D44" s="166"/>
      <c r="E44" s="147">
        <v>0</v>
      </c>
    </row>
    <row r="45" spans="1:5" x14ac:dyDescent="0.25">
      <c r="A45" s="157" t="s">
        <v>5</v>
      </c>
      <c r="B45" s="155" t="s">
        <v>354</v>
      </c>
      <c r="C45" s="146"/>
      <c r="D45" s="166"/>
      <c r="E45" s="147">
        <v>0</v>
      </c>
    </row>
    <row r="46" spans="1:5" x14ac:dyDescent="0.25">
      <c r="A46" s="157" t="s">
        <v>21</v>
      </c>
      <c r="B46" s="155" t="s">
        <v>355</v>
      </c>
      <c r="C46" s="146"/>
      <c r="D46" s="166"/>
      <c r="E46" s="147">
        <v>0</v>
      </c>
    </row>
    <row r="47" spans="1:5" x14ac:dyDescent="0.25">
      <c r="A47" s="277" t="s">
        <v>27</v>
      </c>
      <c r="B47" s="278"/>
      <c r="C47" s="278"/>
      <c r="D47" s="279"/>
      <c r="E47" s="156">
        <f>SUM(E42:E46)</f>
        <v>0</v>
      </c>
    </row>
    <row r="48" spans="1:5" x14ac:dyDescent="0.25">
      <c r="A48" s="262" t="s">
        <v>356</v>
      </c>
      <c r="B48" s="263"/>
      <c r="C48" s="263"/>
      <c r="D48" s="264"/>
      <c r="E48" s="147"/>
    </row>
    <row r="49" spans="1:5" x14ac:dyDescent="0.25">
      <c r="A49" s="202" t="s">
        <v>158</v>
      </c>
      <c r="B49" s="268" t="s">
        <v>357</v>
      </c>
      <c r="C49" s="269"/>
      <c r="D49" s="270"/>
      <c r="E49" s="147">
        <v>0</v>
      </c>
    </row>
    <row r="50" spans="1:5" x14ac:dyDescent="0.25">
      <c r="A50" s="202" t="s">
        <v>159</v>
      </c>
      <c r="B50" s="158" t="s">
        <v>358</v>
      </c>
      <c r="C50" s="146"/>
      <c r="D50" s="167" t="s">
        <v>133</v>
      </c>
      <c r="E50" s="147">
        <v>0</v>
      </c>
    </row>
    <row r="51" spans="1:5" x14ac:dyDescent="0.25">
      <c r="A51" s="202" t="s">
        <v>349</v>
      </c>
      <c r="B51" s="158" t="s">
        <v>359</v>
      </c>
      <c r="C51" s="146"/>
      <c r="D51" s="167" t="s">
        <v>133</v>
      </c>
      <c r="E51" s="147">
        <v>0</v>
      </c>
    </row>
    <row r="52" spans="1:5" x14ac:dyDescent="0.25">
      <c r="A52" s="277" t="s">
        <v>31</v>
      </c>
      <c r="B52" s="278"/>
      <c r="C52" s="280"/>
      <c r="D52" s="168" t="s">
        <v>133</v>
      </c>
      <c r="E52" s="156">
        <f>SUM(E49:E51)</f>
        <v>0</v>
      </c>
    </row>
    <row r="53" spans="1:5" x14ac:dyDescent="0.25">
      <c r="A53" s="262" t="s">
        <v>360</v>
      </c>
      <c r="B53" s="263"/>
      <c r="C53" s="263"/>
      <c r="D53" s="264"/>
      <c r="E53" s="147"/>
    </row>
    <row r="54" spans="1:5" x14ac:dyDescent="0.25">
      <c r="A54" s="202" t="s">
        <v>361</v>
      </c>
      <c r="B54" s="268" t="s">
        <v>34</v>
      </c>
      <c r="C54" s="269"/>
      <c r="D54" s="270"/>
      <c r="E54" s="149" t="s">
        <v>10</v>
      </c>
    </row>
    <row r="55" spans="1:5" x14ac:dyDescent="0.25">
      <c r="A55" s="157" t="s">
        <v>0</v>
      </c>
      <c r="B55" s="158" t="s">
        <v>362</v>
      </c>
      <c r="C55" s="162"/>
      <c r="D55" s="159">
        <v>4.1999999999999997E-3</v>
      </c>
      <c r="E55" s="147">
        <v>0</v>
      </c>
    </row>
    <row r="56" spans="1:5" x14ac:dyDescent="0.25">
      <c r="A56" s="157" t="s">
        <v>2</v>
      </c>
      <c r="B56" s="155" t="s">
        <v>363</v>
      </c>
      <c r="C56" s="162"/>
      <c r="D56" s="159">
        <f>D37*D55</f>
        <v>2.9999999999999997E-4</v>
      </c>
      <c r="E56" s="147">
        <v>0</v>
      </c>
    </row>
    <row r="57" spans="1:5" ht="25.5" x14ac:dyDescent="0.25">
      <c r="A57" s="157" t="s">
        <v>3</v>
      </c>
      <c r="B57" s="155" t="s">
        <v>364</v>
      </c>
      <c r="C57" s="162"/>
      <c r="D57" s="159">
        <f>(0.08*0.4*0.9)*(1+0.0833+0.09075+0.03025)</f>
        <v>3.4700000000000002E-2</v>
      </c>
      <c r="E57" s="147">
        <v>0</v>
      </c>
    </row>
    <row r="58" spans="1:5" x14ac:dyDescent="0.25">
      <c r="A58" s="157" t="s">
        <v>5</v>
      </c>
      <c r="B58" s="169" t="s">
        <v>35</v>
      </c>
      <c r="C58" s="162"/>
      <c r="D58" s="159">
        <v>1.9400000000000001E-2</v>
      </c>
      <c r="E58" s="147">
        <v>0</v>
      </c>
    </row>
    <row r="59" spans="1:5" ht="25.5" x14ac:dyDescent="0.25">
      <c r="A59" s="157" t="s">
        <v>21</v>
      </c>
      <c r="B59" s="155" t="s">
        <v>365</v>
      </c>
      <c r="C59" s="162"/>
      <c r="D59" s="159">
        <f>D40*D58</f>
        <v>7.1000000000000004E-3</v>
      </c>
      <c r="E59" s="147">
        <v>0</v>
      </c>
    </row>
    <row r="60" spans="1:5" ht="25.5" x14ac:dyDescent="0.25">
      <c r="A60" s="157" t="s">
        <v>24</v>
      </c>
      <c r="B60" s="155" t="s">
        <v>366</v>
      </c>
      <c r="C60" s="162"/>
      <c r="D60" s="159">
        <f>(0.08*0.4)*(0.08*D37)</f>
        <v>2.0000000000000001E-4</v>
      </c>
      <c r="E60" s="147">
        <v>0</v>
      </c>
    </row>
    <row r="61" spans="1:5" x14ac:dyDescent="0.25">
      <c r="A61" s="277" t="s">
        <v>31</v>
      </c>
      <c r="B61" s="278"/>
      <c r="C61" s="278"/>
      <c r="D61" s="170">
        <f>SUM(D55:D60)</f>
        <v>6.59E-2</v>
      </c>
      <c r="E61" s="156">
        <f>SUM(E55:E60)</f>
        <v>0</v>
      </c>
    </row>
    <row r="62" spans="1:5" x14ac:dyDescent="0.25">
      <c r="A62" s="262" t="s">
        <v>367</v>
      </c>
      <c r="B62" s="263"/>
      <c r="C62" s="263"/>
      <c r="D62" s="264"/>
      <c r="E62" s="147"/>
    </row>
    <row r="63" spans="1:5" x14ac:dyDescent="0.25">
      <c r="A63" s="202" t="s">
        <v>28</v>
      </c>
      <c r="B63" s="284" t="s">
        <v>368</v>
      </c>
      <c r="C63" s="263"/>
      <c r="D63" s="264"/>
      <c r="E63" s="149" t="s">
        <v>10</v>
      </c>
    </row>
    <row r="64" spans="1:5" x14ac:dyDescent="0.25">
      <c r="A64" s="157" t="s">
        <v>0</v>
      </c>
      <c r="B64" s="158" t="s">
        <v>400</v>
      </c>
      <c r="C64" s="146"/>
      <c r="D64" s="159">
        <f>D28/12</f>
        <v>9.2999999999999992E-3</v>
      </c>
      <c r="E64" s="147">
        <v>0</v>
      </c>
    </row>
    <row r="65" spans="1:5" ht="25.5" x14ac:dyDescent="0.25">
      <c r="A65" s="157" t="s">
        <v>2</v>
      </c>
      <c r="B65" s="158" t="s">
        <v>369</v>
      </c>
      <c r="C65" s="146"/>
      <c r="D65" s="159">
        <v>1.66E-2</v>
      </c>
      <c r="E65" s="147">
        <v>0</v>
      </c>
    </row>
    <row r="66" spans="1:5" x14ac:dyDescent="0.25">
      <c r="A66" s="157" t="s">
        <v>3</v>
      </c>
      <c r="B66" s="158" t="s">
        <v>370</v>
      </c>
      <c r="C66" s="146"/>
      <c r="D66" s="159">
        <v>2.0000000000000001E-4</v>
      </c>
      <c r="E66" s="147">
        <v>0</v>
      </c>
    </row>
    <row r="67" spans="1:5" x14ac:dyDescent="0.25">
      <c r="A67" s="157" t="s">
        <v>5</v>
      </c>
      <c r="B67" s="158" t="s">
        <v>371</v>
      </c>
      <c r="C67" s="146"/>
      <c r="D67" s="159">
        <v>2.8E-3</v>
      </c>
      <c r="E67" s="147">
        <v>0</v>
      </c>
    </row>
    <row r="68" spans="1:5" x14ac:dyDescent="0.25">
      <c r="A68" s="157" t="s">
        <v>21</v>
      </c>
      <c r="B68" s="158" t="s">
        <v>372</v>
      </c>
      <c r="C68" s="146"/>
      <c r="D68" s="159">
        <v>2.9999999999999997E-4</v>
      </c>
      <c r="E68" s="147">
        <v>0</v>
      </c>
    </row>
    <row r="69" spans="1:5" x14ac:dyDescent="0.25">
      <c r="A69" s="157" t="s">
        <v>24</v>
      </c>
      <c r="B69" s="158" t="s">
        <v>451</v>
      </c>
      <c r="C69" s="162"/>
      <c r="D69" s="159">
        <v>0</v>
      </c>
      <c r="E69" s="147">
        <v>0</v>
      </c>
    </row>
    <row r="70" spans="1:5" x14ac:dyDescent="0.25">
      <c r="A70" s="277" t="s">
        <v>373</v>
      </c>
      <c r="B70" s="278"/>
      <c r="C70" s="279"/>
      <c r="D70" s="170">
        <f>SUM(D64:D69)</f>
        <v>2.92E-2</v>
      </c>
      <c r="E70" s="156">
        <f>SUM(E64:E69)</f>
        <v>0</v>
      </c>
    </row>
    <row r="71" spans="1:5" x14ac:dyDescent="0.25">
      <c r="A71" s="262"/>
      <c r="B71" s="263"/>
      <c r="C71" s="263"/>
      <c r="D71" s="264"/>
      <c r="E71" s="147"/>
    </row>
    <row r="72" spans="1:5" x14ac:dyDescent="0.25">
      <c r="A72" s="202" t="s">
        <v>133</v>
      </c>
      <c r="B72" s="268" t="s">
        <v>374</v>
      </c>
      <c r="C72" s="269"/>
      <c r="D72" s="270"/>
      <c r="E72" s="149" t="s">
        <v>10</v>
      </c>
    </row>
    <row r="73" spans="1:5" x14ac:dyDescent="0.25">
      <c r="A73" s="157" t="s">
        <v>0</v>
      </c>
      <c r="B73" s="158" t="s">
        <v>375</v>
      </c>
      <c r="C73" s="146"/>
      <c r="D73" s="159">
        <v>0</v>
      </c>
      <c r="E73" s="147">
        <v>0</v>
      </c>
    </row>
    <row r="74" spans="1:5" x14ac:dyDescent="0.25">
      <c r="A74" s="277" t="s">
        <v>31</v>
      </c>
      <c r="B74" s="278"/>
      <c r="C74" s="278"/>
      <c r="D74" s="160">
        <f>D73</f>
        <v>0</v>
      </c>
      <c r="E74" s="156">
        <f>E73</f>
        <v>0</v>
      </c>
    </row>
    <row r="75" spans="1:5" x14ac:dyDescent="0.25">
      <c r="A75" s="262" t="s">
        <v>376</v>
      </c>
      <c r="B75" s="263"/>
      <c r="C75" s="263"/>
      <c r="D75" s="264"/>
      <c r="E75" s="147"/>
    </row>
    <row r="76" spans="1:5" x14ac:dyDescent="0.25">
      <c r="A76" s="202">
        <v>4</v>
      </c>
      <c r="B76" s="268" t="s">
        <v>36</v>
      </c>
      <c r="C76" s="269"/>
      <c r="D76" s="270"/>
      <c r="E76" s="149" t="s">
        <v>10</v>
      </c>
    </row>
    <row r="77" spans="1:5" x14ac:dyDescent="0.25">
      <c r="A77" s="157" t="s">
        <v>28</v>
      </c>
      <c r="B77" s="158" t="s">
        <v>368</v>
      </c>
      <c r="C77" s="146"/>
      <c r="D77" s="159">
        <f>D70</f>
        <v>2.92E-2</v>
      </c>
      <c r="E77" s="147">
        <v>0</v>
      </c>
    </row>
    <row r="78" spans="1:5" x14ac:dyDescent="0.25">
      <c r="A78" s="157" t="s">
        <v>32</v>
      </c>
      <c r="B78" s="158" t="s">
        <v>374</v>
      </c>
      <c r="C78" s="162"/>
      <c r="D78" s="159">
        <f>D74</f>
        <v>0</v>
      </c>
      <c r="E78" s="147">
        <v>0</v>
      </c>
    </row>
    <row r="79" spans="1:5" x14ac:dyDescent="0.25">
      <c r="A79" s="277" t="s">
        <v>377</v>
      </c>
      <c r="B79" s="278"/>
      <c r="C79" s="279"/>
      <c r="D79" s="170">
        <f>SUM(D74:D78)</f>
        <v>2.92E-2</v>
      </c>
      <c r="E79" s="156">
        <f>SUM(E77:E78)</f>
        <v>0</v>
      </c>
    </row>
    <row r="80" spans="1:5" x14ac:dyDescent="0.25">
      <c r="A80" s="262" t="s">
        <v>378</v>
      </c>
      <c r="B80" s="263"/>
      <c r="C80" s="263"/>
      <c r="D80" s="264"/>
      <c r="E80" s="147"/>
    </row>
    <row r="81" spans="1:5" x14ac:dyDescent="0.25">
      <c r="A81" s="202">
        <v>5</v>
      </c>
      <c r="B81" s="268" t="s">
        <v>379</v>
      </c>
      <c r="C81" s="269"/>
      <c r="D81" s="270"/>
      <c r="E81" s="149" t="s">
        <v>10</v>
      </c>
    </row>
    <row r="82" spans="1:5" x14ac:dyDescent="0.25">
      <c r="A82" s="157" t="s">
        <v>0</v>
      </c>
      <c r="B82" s="158" t="s">
        <v>380</v>
      </c>
      <c r="C82" s="146"/>
      <c r="D82" s="159" t="s">
        <v>133</v>
      </c>
      <c r="E82" s="147">
        <v>0</v>
      </c>
    </row>
    <row r="83" spans="1:5" x14ac:dyDescent="0.25">
      <c r="A83" s="157" t="s">
        <v>2</v>
      </c>
      <c r="B83" s="158" t="s">
        <v>381</v>
      </c>
      <c r="C83" s="146"/>
      <c r="D83" s="159"/>
      <c r="E83" s="147">
        <v>0</v>
      </c>
    </row>
    <row r="84" spans="1:5" x14ac:dyDescent="0.25">
      <c r="A84" s="157" t="s">
        <v>3</v>
      </c>
      <c r="B84" s="158" t="s">
        <v>200</v>
      </c>
      <c r="C84" s="146"/>
      <c r="D84" s="159"/>
      <c r="E84" s="147">
        <v>0</v>
      </c>
    </row>
    <row r="85" spans="1:5" ht="25.5" x14ac:dyDescent="0.25">
      <c r="A85" s="157" t="s">
        <v>5</v>
      </c>
      <c r="B85" s="158" t="s">
        <v>382</v>
      </c>
      <c r="C85" s="146"/>
      <c r="D85" s="159"/>
      <c r="E85" s="147">
        <v>0</v>
      </c>
    </row>
    <row r="86" spans="1:5" x14ac:dyDescent="0.25">
      <c r="A86" s="157" t="s">
        <v>21</v>
      </c>
      <c r="B86" s="158" t="s">
        <v>402</v>
      </c>
      <c r="C86" s="162"/>
      <c r="D86" s="159" t="s">
        <v>133</v>
      </c>
      <c r="E86" s="147">
        <v>0</v>
      </c>
    </row>
    <row r="87" spans="1:5" x14ac:dyDescent="0.25">
      <c r="A87" s="277" t="s">
        <v>384</v>
      </c>
      <c r="B87" s="278"/>
      <c r="C87" s="279"/>
      <c r="D87" s="170" t="s">
        <v>133</v>
      </c>
      <c r="E87" s="156">
        <f>SUM(E82:E86)</f>
        <v>0</v>
      </c>
    </row>
    <row r="88" spans="1:5" x14ac:dyDescent="0.25">
      <c r="A88" s="259" t="s">
        <v>37</v>
      </c>
      <c r="B88" s="261"/>
      <c r="C88" s="285" t="s">
        <v>31</v>
      </c>
      <c r="D88" s="261"/>
      <c r="E88" s="147">
        <v>0</v>
      </c>
    </row>
    <row r="89" spans="1:5" ht="29.25" customHeight="1" x14ac:dyDescent="0.25">
      <c r="A89" s="286" t="s">
        <v>385</v>
      </c>
      <c r="B89" s="287"/>
      <c r="C89" s="287"/>
      <c r="D89" s="171"/>
      <c r="E89" s="156">
        <f>E88</f>
        <v>0</v>
      </c>
    </row>
    <row r="90" spans="1:5" x14ac:dyDescent="0.25">
      <c r="A90" s="262" t="s">
        <v>386</v>
      </c>
      <c r="B90" s="263"/>
      <c r="C90" s="263" t="s">
        <v>38</v>
      </c>
      <c r="D90" s="264" t="s">
        <v>39</v>
      </c>
      <c r="E90" s="147"/>
    </row>
    <row r="91" spans="1:5" x14ac:dyDescent="0.25">
      <c r="A91" s="202">
        <v>6</v>
      </c>
      <c r="B91" s="268" t="s">
        <v>40</v>
      </c>
      <c r="C91" s="269"/>
      <c r="D91" s="270"/>
      <c r="E91" s="149" t="s">
        <v>10</v>
      </c>
    </row>
    <row r="92" spans="1:5" x14ac:dyDescent="0.25">
      <c r="A92" s="202" t="s">
        <v>0</v>
      </c>
      <c r="B92" s="158" t="s">
        <v>41</v>
      </c>
      <c r="C92" s="288">
        <v>0.05</v>
      </c>
      <c r="D92" s="289"/>
      <c r="E92" s="147">
        <v>0</v>
      </c>
    </row>
    <row r="93" spans="1:5" x14ac:dyDescent="0.25">
      <c r="A93" s="202" t="s">
        <v>2</v>
      </c>
      <c r="B93" s="158" t="s">
        <v>42</v>
      </c>
      <c r="C93" s="288">
        <v>6.7900000000000002E-2</v>
      </c>
      <c r="D93" s="289"/>
      <c r="E93" s="147">
        <v>0</v>
      </c>
    </row>
    <row r="94" spans="1:5" x14ac:dyDescent="0.25">
      <c r="A94" s="290" t="s">
        <v>3</v>
      </c>
      <c r="B94" s="292" t="s">
        <v>54</v>
      </c>
      <c r="C94" s="293"/>
      <c r="D94" s="172">
        <f>+(100-14.25)/100</f>
        <v>0.85750000000000004</v>
      </c>
      <c r="E94" s="147">
        <v>0</v>
      </c>
    </row>
    <row r="95" spans="1:5" x14ac:dyDescent="0.25">
      <c r="A95" s="290"/>
      <c r="B95" s="201" t="s">
        <v>43</v>
      </c>
      <c r="C95" s="169"/>
      <c r="D95" s="169"/>
      <c r="E95" s="147">
        <v>0</v>
      </c>
    </row>
    <row r="96" spans="1:5" x14ac:dyDescent="0.25">
      <c r="A96" s="290"/>
      <c r="B96" s="175" t="s">
        <v>44</v>
      </c>
      <c r="C96" s="176"/>
      <c r="D96" s="177"/>
      <c r="E96" s="147"/>
    </row>
    <row r="97" spans="1:5" x14ac:dyDescent="0.25">
      <c r="A97" s="290"/>
      <c r="B97" s="178" t="s">
        <v>387</v>
      </c>
      <c r="C97" s="179"/>
      <c r="D97" s="159">
        <v>1.6500000000000001E-2</v>
      </c>
      <c r="E97" s="147">
        <v>0</v>
      </c>
    </row>
    <row r="98" spans="1:5" x14ac:dyDescent="0.25">
      <c r="A98" s="290"/>
      <c r="B98" s="178" t="s">
        <v>388</v>
      </c>
      <c r="C98" s="179"/>
      <c r="D98" s="159">
        <v>7.5999999999999998E-2</v>
      </c>
      <c r="E98" s="147">
        <v>0</v>
      </c>
    </row>
    <row r="99" spans="1:5" x14ac:dyDescent="0.25">
      <c r="A99" s="290"/>
      <c r="B99" s="180" t="s">
        <v>45</v>
      </c>
      <c r="C99" s="181"/>
      <c r="D99" s="161"/>
      <c r="E99" s="147"/>
    </row>
    <row r="100" spans="1:5" x14ac:dyDescent="0.25">
      <c r="A100" s="290"/>
      <c r="B100" s="180" t="s">
        <v>46</v>
      </c>
      <c r="C100" s="181"/>
      <c r="D100" s="182"/>
      <c r="E100" s="147"/>
    </row>
    <row r="101" spans="1:5" ht="15.75" thickBot="1" x14ac:dyDescent="0.3">
      <c r="A101" s="291"/>
      <c r="B101" s="183" t="s">
        <v>203</v>
      </c>
      <c r="C101" s="184"/>
      <c r="D101" s="185">
        <v>0.05</v>
      </c>
      <c r="E101" s="147">
        <v>0</v>
      </c>
    </row>
    <row r="102" spans="1:5" ht="15.75" thickBot="1" x14ac:dyDescent="0.3">
      <c r="A102" s="187"/>
      <c r="B102" s="188" t="s">
        <v>47</v>
      </c>
      <c r="C102" s="188"/>
      <c r="D102" s="189">
        <f>SUM(D97:D101)</f>
        <v>0.14249999999999999</v>
      </c>
      <c r="E102" s="190">
        <f>SUM(E97:E101)</f>
        <v>0</v>
      </c>
    </row>
    <row r="103" spans="1:5" x14ac:dyDescent="0.25">
      <c r="A103" s="294" t="s">
        <v>48</v>
      </c>
      <c r="B103" s="295"/>
      <c r="C103" s="295"/>
      <c r="D103" s="296"/>
      <c r="E103" s="191">
        <f>+E92+E93+E102</f>
        <v>0</v>
      </c>
    </row>
    <row r="104" spans="1:5" x14ac:dyDescent="0.25">
      <c r="A104" s="259" t="s">
        <v>49</v>
      </c>
      <c r="B104" s="260"/>
      <c r="C104" s="260"/>
      <c r="D104" s="261"/>
      <c r="E104" s="141" t="s">
        <v>10</v>
      </c>
    </row>
    <row r="105" spans="1:5" x14ac:dyDescent="0.25">
      <c r="A105" s="202" t="s">
        <v>0</v>
      </c>
      <c r="B105" s="268" t="s">
        <v>50</v>
      </c>
      <c r="C105" s="297"/>
      <c r="D105" s="298"/>
      <c r="E105" s="147">
        <v>0</v>
      </c>
    </row>
    <row r="106" spans="1:5" x14ac:dyDescent="0.25">
      <c r="A106" s="202" t="s">
        <v>2</v>
      </c>
      <c r="B106" s="268" t="s">
        <v>389</v>
      </c>
      <c r="C106" s="297"/>
      <c r="D106" s="298"/>
      <c r="E106" s="147">
        <v>0</v>
      </c>
    </row>
    <row r="107" spans="1:5" x14ac:dyDescent="0.25">
      <c r="A107" s="202" t="s">
        <v>3</v>
      </c>
      <c r="B107" s="268" t="s">
        <v>390</v>
      </c>
      <c r="C107" s="297"/>
      <c r="D107" s="298"/>
      <c r="E107" s="147">
        <v>0</v>
      </c>
    </row>
    <row r="108" spans="1:5" x14ac:dyDescent="0.25">
      <c r="A108" s="202" t="s">
        <v>5</v>
      </c>
      <c r="B108" s="268" t="s">
        <v>391</v>
      </c>
      <c r="C108" s="297"/>
      <c r="D108" s="298"/>
      <c r="E108" s="147">
        <v>0</v>
      </c>
    </row>
    <row r="109" spans="1:5" x14ac:dyDescent="0.25">
      <c r="A109" s="202" t="s">
        <v>5</v>
      </c>
      <c r="B109" s="268" t="s">
        <v>392</v>
      </c>
      <c r="C109" s="297"/>
      <c r="D109" s="298"/>
      <c r="E109" s="147">
        <v>0</v>
      </c>
    </row>
    <row r="110" spans="1:5" x14ac:dyDescent="0.25">
      <c r="A110" s="302" t="s">
        <v>51</v>
      </c>
      <c r="B110" s="303"/>
      <c r="C110" s="304"/>
      <c r="D110" s="167"/>
      <c r="E110" s="147">
        <f>SUM(E105:E109)</f>
        <v>0</v>
      </c>
    </row>
    <row r="111" spans="1:5" x14ac:dyDescent="0.25">
      <c r="A111" s="202" t="s">
        <v>21</v>
      </c>
      <c r="B111" s="268" t="s">
        <v>452</v>
      </c>
      <c r="C111" s="297"/>
      <c r="D111" s="298"/>
      <c r="E111" s="147">
        <v>0</v>
      </c>
    </row>
    <row r="112" spans="1:5" ht="15.75" thickBot="1" x14ac:dyDescent="0.3">
      <c r="A112" s="299" t="s">
        <v>53</v>
      </c>
      <c r="B112" s="300"/>
      <c r="C112" s="300"/>
      <c r="D112" s="301"/>
      <c r="E112" s="192">
        <f>SUM(E110:E111)</f>
        <v>0</v>
      </c>
    </row>
  </sheetData>
  <mergeCells count="68">
    <mergeCell ref="C13:E13"/>
    <mergeCell ref="A1:E1"/>
    <mergeCell ref="A2:E2"/>
    <mergeCell ref="C3:E3"/>
    <mergeCell ref="C4:E4"/>
    <mergeCell ref="C5:E5"/>
    <mergeCell ref="C6:E6"/>
    <mergeCell ref="A7:E7"/>
    <mergeCell ref="A8:E8"/>
    <mergeCell ref="A9:E9"/>
    <mergeCell ref="A10:D10"/>
    <mergeCell ref="C11:E11"/>
    <mergeCell ref="A25:D25"/>
    <mergeCell ref="C14:E14"/>
    <mergeCell ref="A15:D15"/>
    <mergeCell ref="B16:D16"/>
    <mergeCell ref="C17:D17"/>
    <mergeCell ref="C18:D18"/>
    <mergeCell ref="C19:D19"/>
    <mergeCell ref="C20:D20"/>
    <mergeCell ref="C21:D21"/>
    <mergeCell ref="C22:D22"/>
    <mergeCell ref="C23:D23"/>
    <mergeCell ref="A24:D24"/>
    <mergeCell ref="B54:D54"/>
    <mergeCell ref="B26:D26"/>
    <mergeCell ref="A29:C29"/>
    <mergeCell ref="A30:E30"/>
    <mergeCell ref="B31:D31"/>
    <mergeCell ref="A40:C40"/>
    <mergeCell ref="B41:D41"/>
    <mergeCell ref="A47:D47"/>
    <mergeCell ref="A48:D48"/>
    <mergeCell ref="B49:D49"/>
    <mergeCell ref="A52:C52"/>
    <mergeCell ref="A53:D53"/>
    <mergeCell ref="B81:D81"/>
    <mergeCell ref="A61:C61"/>
    <mergeCell ref="A62:D62"/>
    <mergeCell ref="B63:D63"/>
    <mergeCell ref="A70:C70"/>
    <mergeCell ref="A71:D71"/>
    <mergeCell ref="B72:D72"/>
    <mergeCell ref="A74:C74"/>
    <mergeCell ref="A75:D75"/>
    <mergeCell ref="B76:D76"/>
    <mergeCell ref="A79:C79"/>
    <mergeCell ref="A80:D80"/>
    <mergeCell ref="A104:D104"/>
    <mergeCell ref="A87:C87"/>
    <mergeCell ref="A88:B88"/>
    <mergeCell ref="C88:D88"/>
    <mergeCell ref="A89:C89"/>
    <mergeCell ref="A90:D90"/>
    <mergeCell ref="B91:D91"/>
    <mergeCell ref="C92:D92"/>
    <mergeCell ref="C93:D93"/>
    <mergeCell ref="A94:A101"/>
    <mergeCell ref="B94:C94"/>
    <mergeCell ref="A103:D103"/>
    <mergeCell ref="B111:D111"/>
    <mergeCell ref="A112:D112"/>
    <mergeCell ref="B105:D105"/>
    <mergeCell ref="B106:D106"/>
    <mergeCell ref="B107:D107"/>
    <mergeCell ref="B108:D108"/>
    <mergeCell ref="B109:D109"/>
    <mergeCell ref="A110:C110"/>
  </mergeCells>
  <hyperlinks>
    <hyperlink ref="B39" r:id="rId1" display="08 - Sebrae 0,3% ou 0,6% - IN nº 03, MPS/SRP/2005, Anexo II e III ver código da Tabela"/>
  </hyperlinks>
  <pageMargins left="0.511811024" right="0.511811024" top="0.78740157499999996" bottom="0.78740157499999996" header="0.31496062000000002" footer="0.31496062000000002"/>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showGridLines="0" showWhiteSpace="0" topLeftCell="A55" zoomScaleNormal="100" workbookViewId="0">
      <selection activeCell="B65" sqref="B65"/>
    </sheetView>
  </sheetViews>
  <sheetFormatPr defaultRowHeight="15" x14ac:dyDescent="0.25"/>
  <cols>
    <col min="1" max="1" width="7.28515625" customWidth="1"/>
    <col min="2" max="2" width="46.5703125" customWidth="1"/>
    <col min="3" max="3" width="7.28515625" customWidth="1"/>
    <col min="4" max="4" width="14.7109375" customWidth="1"/>
    <col min="5" max="5" width="15.85546875" customWidth="1"/>
  </cols>
  <sheetData>
    <row r="1" spans="1:5" ht="21.75" thickBot="1" x14ac:dyDescent="0.3">
      <c r="A1" s="238" t="s">
        <v>134</v>
      </c>
      <c r="B1" s="239"/>
      <c r="C1" s="239"/>
      <c r="D1" s="239"/>
      <c r="E1" s="240"/>
    </row>
    <row r="2" spans="1:5" x14ac:dyDescent="0.25">
      <c r="A2" s="256" t="s">
        <v>331</v>
      </c>
      <c r="B2" s="257"/>
      <c r="C2" s="257"/>
      <c r="D2" s="257"/>
      <c r="E2" s="258"/>
    </row>
    <row r="3" spans="1:5" x14ac:dyDescent="0.25">
      <c r="A3" s="139" t="s">
        <v>0</v>
      </c>
      <c r="B3" s="140" t="s">
        <v>1</v>
      </c>
      <c r="C3" s="244" t="s">
        <v>332</v>
      </c>
      <c r="D3" s="245"/>
      <c r="E3" s="246"/>
    </row>
    <row r="4" spans="1:5" x14ac:dyDescent="0.25">
      <c r="A4" s="139" t="s">
        <v>2</v>
      </c>
      <c r="B4" s="140" t="s">
        <v>139</v>
      </c>
      <c r="C4" s="247" t="s">
        <v>333</v>
      </c>
      <c r="D4" s="248"/>
      <c r="E4" s="249"/>
    </row>
    <row r="5" spans="1:5" ht="25.5" x14ac:dyDescent="0.25">
      <c r="A5" s="139" t="s">
        <v>3</v>
      </c>
      <c r="B5" s="140" t="s">
        <v>4</v>
      </c>
      <c r="C5" s="247" t="s">
        <v>334</v>
      </c>
      <c r="D5" s="248"/>
      <c r="E5" s="249"/>
    </row>
    <row r="6" spans="1:5" x14ac:dyDescent="0.25">
      <c r="A6" s="139" t="s">
        <v>5</v>
      </c>
      <c r="B6" s="140" t="s">
        <v>335</v>
      </c>
      <c r="C6" s="247">
        <v>12</v>
      </c>
      <c r="D6" s="248"/>
      <c r="E6" s="249"/>
    </row>
    <row r="7" spans="1:5" x14ac:dyDescent="0.25">
      <c r="A7" s="250" t="s">
        <v>6</v>
      </c>
      <c r="B7" s="251"/>
      <c r="C7" s="251"/>
      <c r="D7" s="251"/>
      <c r="E7" s="252"/>
    </row>
    <row r="8" spans="1:5" x14ac:dyDescent="0.25">
      <c r="A8" s="253" t="s">
        <v>7</v>
      </c>
      <c r="B8" s="254"/>
      <c r="C8" s="254"/>
      <c r="D8" s="254"/>
      <c r="E8" s="255"/>
    </row>
    <row r="9" spans="1:5" x14ac:dyDescent="0.25">
      <c r="A9" s="256" t="s">
        <v>8</v>
      </c>
      <c r="B9" s="257"/>
      <c r="C9" s="257"/>
      <c r="D9" s="257"/>
      <c r="E9" s="258"/>
    </row>
    <row r="10" spans="1:5" x14ac:dyDescent="0.25">
      <c r="A10" s="259" t="s">
        <v>9</v>
      </c>
      <c r="B10" s="260"/>
      <c r="C10" s="260"/>
      <c r="D10" s="261"/>
      <c r="E10" s="141" t="s">
        <v>10</v>
      </c>
    </row>
    <row r="11" spans="1:5" ht="25.5" x14ac:dyDescent="0.25">
      <c r="A11" s="139"/>
      <c r="B11" s="142" t="s">
        <v>135</v>
      </c>
      <c r="C11" s="305" t="s">
        <v>138</v>
      </c>
      <c r="D11" s="306"/>
      <c r="E11" s="307"/>
    </row>
    <row r="12" spans="1:5" x14ac:dyDescent="0.25">
      <c r="A12" s="139">
        <v>2</v>
      </c>
      <c r="B12" s="142" t="s">
        <v>11</v>
      </c>
      <c r="C12" s="143"/>
      <c r="D12" s="144"/>
      <c r="E12" s="145">
        <v>2239.86</v>
      </c>
    </row>
    <row r="13" spans="1:5" ht="25.5" x14ac:dyDescent="0.25">
      <c r="A13" s="139">
        <v>3</v>
      </c>
      <c r="B13" s="142" t="s">
        <v>12</v>
      </c>
      <c r="C13" s="311" t="s">
        <v>141</v>
      </c>
      <c r="D13" s="312"/>
      <c r="E13" s="313"/>
    </row>
    <row r="14" spans="1:5" x14ac:dyDescent="0.25">
      <c r="A14" s="139">
        <v>4</v>
      </c>
      <c r="B14" s="146" t="s">
        <v>13</v>
      </c>
      <c r="C14" s="265" t="s">
        <v>336</v>
      </c>
      <c r="D14" s="266"/>
      <c r="E14" s="267"/>
    </row>
    <row r="15" spans="1:5" x14ac:dyDescent="0.25">
      <c r="A15" s="262" t="s">
        <v>14</v>
      </c>
      <c r="B15" s="263"/>
      <c r="C15" s="263"/>
      <c r="D15" s="264"/>
      <c r="E15" s="147"/>
    </row>
    <row r="16" spans="1:5" x14ac:dyDescent="0.25">
      <c r="A16" s="148">
        <v>1</v>
      </c>
      <c r="B16" s="268" t="s">
        <v>15</v>
      </c>
      <c r="C16" s="269"/>
      <c r="D16" s="270"/>
      <c r="E16" s="149" t="s">
        <v>10</v>
      </c>
    </row>
    <row r="17" spans="1:5" x14ac:dyDescent="0.25">
      <c r="A17" s="150" t="s">
        <v>0</v>
      </c>
      <c r="B17" s="151" t="s">
        <v>16</v>
      </c>
      <c r="C17" s="271"/>
      <c r="D17" s="272"/>
      <c r="E17" s="152">
        <f>+E12</f>
        <v>2239.86</v>
      </c>
    </row>
    <row r="18" spans="1:5" x14ac:dyDescent="0.25">
      <c r="A18" s="150" t="s">
        <v>2</v>
      </c>
      <c r="B18" s="151" t="s">
        <v>17</v>
      </c>
      <c r="C18" s="273" t="s">
        <v>18</v>
      </c>
      <c r="D18" s="274"/>
      <c r="E18" s="153">
        <v>0</v>
      </c>
    </row>
    <row r="19" spans="1:5" x14ac:dyDescent="0.25">
      <c r="A19" s="150" t="s">
        <v>3</v>
      </c>
      <c r="B19" s="151" t="s">
        <v>337</v>
      </c>
      <c r="C19" s="273" t="s">
        <v>338</v>
      </c>
      <c r="D19" s="274"/>
      <c r="E19" s="153">
        <f>1100*40%</f>
        <v>440</v>
      </c>
    </row>
    <row r="20" spans="1:5" x14ac:dyDescent="0.25">
      <c r="A20" s="150" t="s">
        <v>5</v>
      </c>
      <c r="B20" s="151" t="s">
        <v>19</v>
      </c>
      <c r="C20" s="273" t="s">
        <v>20</v>
      </c>
      <c r="D20" s="274"/>
      <c r="E20" s="153">
        <f>(((E17/180)*0.2))*0</f>
        <v>0</v>
      </c>
    </row>
    <row r="21" spans="1:5" x14ac:dyDescent="0.25">
      <c r="A21" s="150" t="s">
        <v>21</v>
      </c>
      <c r="B21" s="151" t="s">
        <v>22</v>
      </c>
      <c r="C21" s="275" t="s">
        <v>23</v>
      </c>
      <c r="D21" s="276"/>
      <c r="E21" s="153">
        <v>0</v>
      </c>
    </row>
    <row r="22" spans="1:5" x14ac:dyDescent="0.25">
      <c r="A22" s="150" t="s">
        <v>24</v>
      </c>
      <c r="B22" s="154" t="s">
        <v>136</v>
      </c>
      <c r="C22" s="273"/>
      <c r="D22" s="274"/>
      <c r="E22" s="153">
        <v>0</v>
      </c>
    </row>
    <row r="23" spans="1:5" x14ac:dyDescent="0.25">
      <c r="A23" s="150" t="s">
        <v>25</v>
      </c>
      <c r="B23" s="155" t="s">
        <v>137</v>
      </c>
      <c r="C23" s="273"/>
      <c r="D23" s="274"/>
      <c r="E23" s="153">
        <v>0</v>
      </c>
    </row>
    <row r="24" spans="1:5" x14ac:dyDescent="0.25">
      <c r="A24" s="277" t="s">
        <v>26</v>
      </c>
      <c r="B24" s="278"/>
      <c r="C24" s="278"/>
      <c r="D24" s="279"/>
      <c r="E24" s="156">
        <f>SUM(E17:E23)</f>
        <v>2679.86</v>
      </c>
    </row>
    <row r="25" spans="1:5" x14ac:dyDescent="0.25">
      <c r="A25" s="262" t="s">
        <v>55</v>
      </c>
      <c r="B25" s="263"/>
      <c r="C25" s="263"/>
      <c r="D25" s="264"/>
      <c r="E25" s="147"/>
    </row>
    <row r="26" spans="1:5" x14ac:dyDescent="0.25">
      <c r="A26" s="148" t="s">
        <v>158</v>
      </c>
      <c r="B26" s="268" t="s">
        <v>339</v>
      </c>
      <c r="C26" s="269"/>
      <c r="D26" s="270"/>
      <c r="E26" s="149" t="s">
        <v>10</v>
      </c>
    </row>
    <row r="27" spans="1:5" x14ac:dyDescent="0.25">
      <c r="A27" s="157" t="s">
        <v>0</v>
      </c>
      <c r="B27" s="158" t="s">
        <v>33</v>
      </c>
      <c r="C27" s="146"/>
      <c r="D27" s="159">
        <f>1/12</f>
        <v>8.3299999999999999E-2</v>
      </c>
      <c r="E27" s="147">
        <f>ROUND(+$E$24*D27,2)</f>
        <v>223.23</v>
      </c>
    </row>
    <row r="28" spans="1:5" x14ac:dyDescent="0.25">
      <c r="A28" s="157" t="s">
        <v>2</v>
      </c>
      <c r="B28" s="158" t="s">
        <v>399</v>
      </c>
      <c r="C28" s="146"/>
      <c r="D28" s="159">
        <v>0.1111</v>
      </c>
      <c r="E28" s="147">
        <f>ROUND(+$E$24*D28,2)</f>
        <v>297.73</v>
      </c>
    </row>
    <row r="29" spans="1:5" x14ac:dyDescent="0.25">
      <c r="A29" s="277" t="s">
        <v>31</v>
      </c>
      <c r="B29" s="278"/>
      <c r="C29" s="280"/>
      <c r="D29" s="160">
        <f>SUM(D27:D28)</f>
        <v>0.19439999999999999</v>
      </c>
      <c r="E29" s="156">
        <f>SUM(E27:E28)</f>
        <v>520.96</v>
      </c>
    </row>
    <row r="30" spans="1:5" ht="28.5" customHeight="1" x14ac:dyDescent="0.25">
      <c r="A30" s="281" t="s">
        <v>340</v>
      </c>
      <c r="B30" s="282"/>
      <c r="C30" s="282"/>
      <c r="D30" s="282"/>
      <c r="E30" s="283"/>
    </row>
    <row r="31" spans="1:5" x14ac:dyDescent="0.25">
      <c r="A31" s="148" t="s">
        <v>159</v>
      </c>
      <c r="B31" s="268" t="s">
        <v>29</v>
      </c>
      <c r="C31" s="269"/>
      <c r="D31" s="270"/>
      <c r="E31" s="149" t="s">
        <v>10</v>
      </c>
    </row>
    <row r="32" spans="1:5" x14ac:dyDescent="0.25">
      <c r="A32" s="157" t="s">
        <v>0</v>
      </c>
      <c r="B32" s="161" t="s">
        <v>341</v>
      </c>
      <c r="C32" s="146"/>
      <c r="D32" s="159">
        <v>0.2</v>
      </c>
      <c r="E32" s="147">
        <f>(E24+E29)*D32</f>
        <v>640.16</v>
      </c>
    </row>
    <row r="33" spans="1:5" x14ac:dyDescent="0.25">
      <c r="A33" s="157" t="s">
        <v>2</v>
      </c>
      <c r="B33" s="162" t="s">
        <v>342</v>
      </c>
      <c r="C33" s="146"/>
      <c r="D33" s="159">
        <v>1.4999999999999999E-2</v>
      </c>
      <c r="E33" s="147">
        <f>(E24+E29)*D33</f>
        <v>48.01</v>
      </c>
    </row>
    <row r="34" spans="1:5" x14ac:dyDescent="0.25">
      <c r="A34" s="157" t="s">
        <v>3</v>
      </c>
      <c r="B34" s="146" t="s">
        <v>343</v>
      </c>
      <c r="C34" s="146"/>
      <c r="D34" s="159">
        <v>0.01</v>
      </c>
      <c r="E34" s="147">
        <f>(E24+E29)*D34</f>
        <v>32.01</v>
      </c>
    </row>
    <row r="35" spans="1:5" x14ac:dyDescent="0.25">
      <c r="A35" s="157" t="s">
        <v>5</v>
      </c>
      <c r="B35" s="163" t="s">
        <v>344</v>
      </c>
      <c r="C35" s="146"/>
      <c r="D35" s="159">
        <v>2E-3</v>
      </c>
      <c r="E35" s="147">
        <f>(E24+E29)*D35</f>
        <v>6.4</v>
      </c>
    </row>
    <row r="36" spans="1:5" x14ac:dyDescent="0.25">
      <c r="A36" s="157" t="s">
        <v>21</v>
      </c>
      <c r="B36" s="146" t="s">
        <v>345</v>
      </c>
      <c r="C36" s="146"/>
      <c r="D36" s="159">
        <v>2.5000000000000001E-2</v>
      </c>
      <c r="E36" s="147">
        <f>(E24+E29)*D36</f>
        <v>80.02</v>
      </c>
    </row>
    <row r="37" spans="1:5" x14ac:dyDescent="0.25">
      <c r="A37" s="157" t="s">
        <v>24</v>
      </c>
      <c r="B37" s="162" t="s">
        <v>346</v>
      </c>
      <c r="C37" s="146"/>
      <c r="D37" s="159">
        <v>0.08</v>
      </c>
      <c r="E37" s="147">
        <f>(E24+E29)*D37</f>
        <v>256.07</v>
      </c>
    </row>
    <row r="38" spans="1:5" x14ac:dyDescent="0.25">
      <c r="A38" s="157" t="s">
        <v>25</v>
      </c>
      <c r="B38" s="163" t="s">
        <v>347</v>
      </c>
      <c r="C38" s="146"/>
      <c r="D38" s="159">
        <v>0.03</v>
      </c>
      <c r="E38" s="147">
        <f>(E24+E29)*D38</f>
        <v>96.02</v>
      </c>
    </row>
    <row r="39" spans="1:5" x14ac:dyDescent="0.25">
      <c r="A39" s="157" t="s">
        <v>30</v>
      </c>
      <c r="B39" s="164" t="s">
        <v>348</v>
      </c>
      <c r="C39" s="146"/>
      <c r="D39" s="159">
        <v>6.0000000000000001E-3</v>
      </c>
      <c r="E39" s="147">
        <f>(E24+E29)*D39</f>
        <v>19.2</v>
      </c>
    </row>
    <row r="40" spans="1:5" x14ac:dyDescent="0.25">
      <c r="A40" s="277" t="s">
        <v>31</v>
      </c>
      <c r="B40" s="278"/>
      <c r="C40" s="280"/>
      <c r="D40" s="160">
        <f>SUM(D32:D39)</f>
        <v>0.36799999999999999</v>
      </c>
      <c r="E40" s="156">
        <f>SUM(E32:E39)</f>
        <v>1177.8900000000001</v>
      </c>
    </row>
    <row r="41" spans="1:5" x14ac:dyDescent="0.25">
      <c r="A41" s="148" t="s">
        <v>349</v>
      </c>
      <c r="B41" s="268" t="s">
        <v>350</v>
      </c>
      <c r="C41" s="269"/>
      <c r="D41" s="270"/>
      <c r="E41" s="149" t="s">
        <v>10</v>
      </c>
    </row>
    <row r="42" spans="1:5" x14ac:dyDescent="0.25">
      <c r="A42" s="157" t="s">
        <v>0</v>
      </c>
      <c r="B42" s="155" t="s">
        <v>351</v>
      </c>
      <c r="C42" s="146"/>
      <c r="D42" s="154"/>
      <c r="E42" s="165">
        <f>(44*3)-(E17*6%)+2.39</f>
        <v>0</v>
      </c>
    </row>
    <row r="43" spans="1:5" x14ac:dyDescent="0.25">
      <c r="A43" s="157" t="s">
        <v>2</v>
      </c>
      <c r="B43" s="155" t="s">
        <v>352</v>
      </c>
      <c r="C43" s="146"/>
      <c r="D43" s="166"/>
      <c r="E43" s="152">
        <f>(440)-(440*0.99%)</f>
        <v>435.64</v>
      </c>
    </row>
    <row r="44" spans="1:5" x14ac:dyDescent="0.25">
      <c r="A44" s="157" t="s">
        <v>3</v>
      </c>
      <c r="B44" s="155" t="s">
        <v>353</v>
      </c>
      <c r="C44" s="146"/>
      <c r="D44" s="166"/>
      <c r="E44" s="165">
        <v>0</v>
      </c>
    </row>
    <row r="45" spans="1:5" x14ac:dyDescent="0.25">
      <c r="A45" s="157" t="s">
        <v>5</v>
      </c>
      <c r="B45" s="155" t="s">
        <v>354</v>
      </c>
      <c r="C45" s="146"/>
      <c r="D45" s="166"/>
      <c r="E45" s="153">
        <f>(((E17*50%)*0.0199)*2)/12</f>
        <v>3.71</v>
      </c>
    </row>
    <row r="46" spans="1:5" x14ac:dyDescent="0.25">
      <c r="A46" s="157" t="s">
        <v>21</v>
      </c>
      <c r="B46" s="155" t="s">
        <v>355</v>
      </c>
      <c r="C46" s="146"/>
      <c r="D46" s="166"/>
      <c r="E46" s="147">
        <f>(25000*0.5%)/12</f>
        <v>10.42</v>
      </c>
    </row>
    <row r="47" spans="1:5" x14ac:dyDescent="0.25">
      <c r="A47" s="277" t="s">
        <v>27</v>
      </c>
      <c r="B47" s="278"/>
      <c r="C47" s="278"/>
      <c r="D47" s="279"/>
      <c r="E47" s="156">
        <f>SUM(E42:E46)</f>
        <v>449.77</v>
      </c>
    </row>
    <row r="48" spans="1:5" x14ac:dyDescent="0.25">
      <c r="A48" s="262" t="s">
        <v>356</v>
      </c>
      <c r="B48" s="263"/>
      <c r="C48" s="263"/>
      <c r="D48" s="264"/>
      <c r="E48" s="147"/>
    </row>
    <row r="49" spans="1:5" x14ac:dyDescent="0.25">
      <c r="A49" s="148" t="s">
        <v>158</v>
      </c>
      <c r="B49" s="268" t="s">
        <v>357</v>
      </c>
      <c r="C49" s="269"/>
      <c r="D49" s="270"/>
      <c r="E49" s="149">
        <f>E29</f>
        <v>520.96</v>
      </c>
    </row>
    <row r="50" spans="1:5" x14ac:dyDescent="0.25">
      <c r="A50" s="148" t="s">
        <v>159</v>
      </c>
      <c r="B50" s="158" t="s">
        <v>358</v>
      </c>
      <c r="C50" s="146"/>
      <c r="D50" s="167" t="s">
        <v>133</v>
      </c>
      <c r="E50" s="147">
        <f>E40</f>
        <v>1177.8900000000001</v>
      </c>
    </row>
    <row r="51" spans="1:5" x14ac:dyDescent="0.25">
      <c r="A51" s="148" t="s">
        <v>349</v>
      </c>
      <c r="B51" s="158" t="s">
        <v>359</v>
      </c>
      <c r="C51" s="146"/>
      <c r="D51" s="167" t="s">
        <v>133</v>
      </c>
      <c r="E51" s="147">
        <f>E47</f>
        <v>449.77</v>
      </c>
    </row>
    <row r="52" spans="1:5" x14ac:dyDescent="0.25">
      <c r="A52" s="277" t="s">
        <v>31</v>
      </c>
      <c r="B52" s="278"/>
      <c r="C52" s="280"/>
      <c r="D52" s="168" t="s">
        <v>133</v>
      </c>
      <c r="E52" s="156">
        <f>SUM(E49:E51)</f>
        <v>2148.62</v>
      </c>
    </row>
    <row r="53" spans="1:5" x14ac:dyDescent="0.25">
      <c r="A53" s="262" t="s">
        <v>360</v>
      </c>
      <c r="B53" s="263"/>
      <c r="C53" s="263"/>
      <c r="D53" s="264"/>
      <c r="E53" s="147"/>
    </row>
    <row r="54" spans="1:5" x14ac:dyDescent="0.25">
      <c r="A54" s="148" t="s">
        <v>361</v>
      </c>
      <c r="B54" s="268" t="s">
        <v>34</v>
      </c>
      <c r="C54" s="269"/>
      <c r="D54" s="270"/>
      <c r="E54" s="149" t="s">
        <v>10</v>
      </c>
    </row>
    <row r="55" spans="1:5" x14ac:dyDescent="0.25">
      <c r="A55" s="157" t="s">
        <v>0</v>
      </c>
      <c r="B55" s="158" t="s">
        <v>362</v>
      </c>
      <c r="C55" s="162"/>
      <c r="D55" s="159">
        <v>4.1999999999999997E-3</v>
      </c>
      <c r="E55" s="147">
        <f t="shared" ref="E55:E60" si="0">ROUND(+D55*$E$24,2)</f>
        <v>11.26</v>
      </c>
    </row>
    <row r="56" spans="1:5" x14ac:dyDescent="0.25">
      <c r="A56" s="157" t="s">
        <v>2</v>
      </c>
      <c r="B56" s="155" t="s">
        <v>363</v>
      </c>
      <c r="C56" s="162"/>
      <c r="D56" s="159">
        <f>D37*D55</f>
        <v>2.9999999999999997E-4</v>
      </c>
      <c r="E56" s="147">
        <f t="shared" si="0"/>
        <v>0.8</v>
      </c>
    </row>
    <row r="57" spans="1:5" ht="25.5" x14ac:dyDescent="0.25">
      <c r="A57" s="157" t="s">
        <v>3</v>
      </c>
      <c r="B57" s="155" t="s">
        <v>364</v>
      </c>
      <c r="C57" s="162"/>
      <c r="D57" s="159">
        <f>(0.08*0.4*0.9)*(1+0.0833+0.09075+0.03025)</f>
        <v>3.4700000000000002E-2</v>
      </c>
      <c r="E57" s="147">
        <f t="shared" si="0"/>
        <v>92.99</v>
      </c>
    </row>
    <row r="58" spans="1:5" x14ac:dyDescent="0.25">
      <c r="A58" s="157" t="s">
        <v>5</v>
      </c>
      <c r="B58" s="169" t="s">
        <v>35</v>
      </c>
      <c r="C58" s="162"/>
      <c r="D58" s="159">
        <v>1.9400000000000001E-2</v>
      </c>
      <c r="E58" s="147">
        <f t="shared" si="0"/>
        <v>51.99</v>
      </c>
    </row>
    <row r="59" spans="1:5" ht="25.5" x14ac:dyDescent="0.25">
      <c r="A59" s="157" t="s">
        <v>21</v>
      </c>
      <c r="B59" s="155" t="s">
        <v>365</v>
      </c>
      <c r="C59" s="162"/>
      <c r="D59" s="159">
        <f>D40*D58</f>
        <v>7.1000000000000004E-3</v>
      </c>
      <c r="E59" s="147">
        <f t="shared" si="0"/>
        <v>19.03</v>
      </c>
    </row>
    <row r="60" spans="1:5" ht="25.5" x14ac:dyDescent="0.25">
      <c r="A60" s="157" t="s">
        <v>24</v>
      </c>
      <c r="B60" s="155" t="s">
        <v>366</v>
      </c>
      <c r="C60" s="162"/>
      <c r="D60" s="159">
        <f>(0.08*0.4)*(0.08*D37)</f>
        <v>2.0000000000000001E-4</v>
      </c>
      <c r="E60" s="147">
        <f t="shared" si="0"/>
        <v>0.54</v>
      </c>
    </row>
    <row r="61" spans="1:5" x14ac:dyDescent="0.25">
      <c r="A61" s="277" t="s">
        <v>31</v>
      </c>
      <c r="B61" s="278"/>
      <c r="C61" s="278"/>
      <c r="D61" s="170">
        <f>SUM(D55:D60)</f>
        <v>6.59E-2</v>
      </c>
      <c r="E61" s="156">
        <f>SUM(E55:E60)</f>
        <v>176.61</v>
      </c>
    </row>
    <row r="62" spans="1:5" x14ac:dyDescent="0.25">
      <c r="A62" s="262" t="s">
        <v>367</v>
      </c>
      <c r="B62" s="263"/>
      <c r="C62" s="263"/>
      <c r="D62" s="264"/>
      <c r="E62" s="147"/>
    </row>
    <row r="63" spans="1:5" x14ac:dyDescent="0.25">
      <c r="A63" s="148" t="s">
        <v>28</v>
      </c>
      <c r="B63" s="284" t="s">
        <v>368</v>
      </c>
      <c r="C63" s="263"/>
      <c r="D63" s="264"/>
      <c r="E63" s="149" t="s">
        <v>10</v>
      </c>
    </row>
    <row r="64" spans="1:5" x14ac:dyDescent="0.25">
      <c r="A64" s="157" t="s">
        <v>0</v>
      </c>
      <c r="B64" s="158" t="s">
        <v>400</v>
      </c>
      <c r="C64" s="146"/>
      <c r="D64" s="159">
        <f>D28/12</f>
        <v>9.2999999999999992E-3</v>
      </c>
      <c r="E64" s="147">
        <f t="shared" ref="E64:E69" si="1">ROUND(+D64*$E$24,2)</f>
        <v>24.92</v>
      </c>
    </row>
    <row r="65" spans="1:5" ht="25.5" x14ac:dyDescent="0.25">
      <c r="A65" s="157" t="s">
        <v>2</v>
      </c>
      <c r="B65" s="158" t="s">
        <v>369</v>
      </c>
      <c r="C65" s="146"/>
      <c r="D65" s="159">
        <v>1.66E-2</v>
      </c>
      <c r="E65" s="147">
        <f t="shared" si="1"/>
        <v>44.49</v>
      </c>
    </row>
    <row r="66" spans="1:5" x14ac:dyDescent="0.25">
      <c r="A66" s="157" t="s">
        <v>3</v>
      </c>
      <c r="B66" s="158" t="s">
        <v>370</v>
      </c>
      <c r="C66" s="146"/>
      <c r="D66" s="159">
        <v>2.0000000000000001E-4</v>
      </c>
      <c r="E66" s="147">
        <f t="shared" si="1"/>
        <v>0.54</v>
      </c>
    </row>
    <row r="67" spans="1:5" x14ac:dyDescent="0.25">
      <c r="A67" s="157" t="s">
        <v>5</v>
      </c>
      <c r="B67" s="158" t="s">
        <v>371</v>
      </c>
      <c r="C67" s="146"/>
      <c r="D67" s="159">
        <v>2.8E-3</v>
      </c>
      <c r="E67" s="147">
        <f t="shared" si="1"/>
        <v>7.5</v>
      </c>
    </row>
    <row r="68" spans="1:5" x14ac:dyDescent="0.25">
      <c r="A68" s="157" t="s">
        <v>21</v>
      </c>
      <c r="B68" s="158" t="s">
        <v>372</v>
      </c>
      <c r="C68" s="146"/>
      <c r="D68" s="159">
        <v>2.9999999999999997E-4</v>
      </c>
      <c r="E68" s="147">
        <f t="shared" si="1"/>
        <v>0.8</v>
      </c>
    </row>
    <row r="69" spans="1:5" x14ac:dyDescent="0.25">
      <c r="A69" s="157" t="s">
        <v>24</v>
      </c>
      <c r="B69" s="155" t="s">
        <v>398</v>
      </c>
      <c r="C69" s="162"/>
      <c r="D69" s="159">
        <f>SUM(D64:D68)*D40</f>
        <v>1.0699999999999999E-2</v>
      </c>
      <c r="E69" s="147">
        <f t="shared" si="1"/>
        <v>28.67</v>
      </c>
    </row>
    <row r="70" spans="1:5" x14ac:dyDescent="0.25">
      <c r="A70" s="277" t="s">
        <v>373</v>
      </c>
      <c r="B70" s="278"/>
      <c r="C70" s="279"/>
      <c r="D70" s="170">
        <f>SUM(D64:D69)</f>
        <v>3.9899999999999998E-2</v>
      </c>
      <c r="E70" s="156">
        <f>SUM(E64:E69)</f>
        <v>106.92</v>
      </c>
    </row>
    <row r="71" spans="1:5" x14ac:dyDescent="0.25">
      <c r="A71" s="262"/>
      <c r="B71" s="263"/>
      <c r="C71" s="263"/>
      <c r="D71" s="264"/>
      <c r="E71" s="147"/>
    </row>
    <row r="72" spans="1:5" x14ac:dyDescent="0.25">
      <c r="A72" s="148" t="s">
        <v>133</v>
      </c>
      <c r="B72" s="268" t="s">
        <v>374</v>
      </c>
      <c r="C72" s="269"/>
      <c r="D72" s="270"/>
      <c r="E72" s="149" t="s">
        <v>10</v>
      </c>
    </row>
    <row r="73" spans="1:5" x14ac:dyDescent="0.25">
      <c r="A73" s="157" t="s">
        <v>0</v>
      </c>
      <c r="B73" s="158" t="s">
        <v>375</v>
      </c>
      <c r="C73" s="146"/>
      <c r="D73" s="159">
        <v>0</v>
      </c>
      <c r="E73" s="147">
        <f>ROUND(+$E$25*D73,2)</f>
        <v>0</v>
      </c>
    </row>
    <row r="74" spans="1:5" x14ac:dyDescent="0.25">
      <c r="A74" s="277" t="s">
        <v>31</v>
      </c>
      <c r="B74" s="278"/>
      <c r="C74" s="278"/>
      <c r="D74" s="160">
        <f>D73</f>
        <v>0</v>
      </c>
      <c r="E74" s="156">
        <f>E73</f>
        <v>0</v>
      </c>
    </row>
    <row r="75" spans="1:5" x14ac:dyDescent="0.25">
      <c r="A75" s="262" t="s">
        <v>376</v>
      </c>
      <c r="B75" s="263"/>
      <c r="C75" s="263"/>
      <c r="D75" s="264"/>
      <c r="E75" s="147"/>
    </row>
    <row r="76" spans="1:5" x14ac:dyDescent="0.25">
      <c r="A76" s="148">
        <v>4</v>
      </c>
      <c r="B76" s="268" t="s">
        <v>36</v>
      </c>
      <c r="C76" s="269"/>
      <c r="D76" s="270"/>
      <c r="E76" s="149" t="s">
        <v>10</v>
      </c>
    </row>
    <row r="77" spans="1:5" x14ac:dyDescent="0.25">
      <c r="A77" s="157" t="s">
        <v>28</v>
      </c>
      <c r="B77" s="158" t="s">
        <v>368</v>
      </c>
      <c r="C77" s="146"/>
      <c r="D77" s="159">
        <f>D70</f>
        <v>3.9899999999999998E-2</v>
      </c>
      <c r="E77" s="147">
        <f>E70</f>
        <v>106.92</v>
      </c>
    </row>
    <row r="78" spans="1:5" x14ac:dyDescent="0.25">
      <c r="A78" s="157" t="s">
        <v>32</v>
      </c>
      <c r="B78" s="158" t="s">
        <v>374</v>
      </c>
      <c r="C78" s="162"/>
      <c r="D78" s="159">
        <f>D74</f>
        <v>0</v>
      </c>
      <c r="E78" s="147">
        <f>E74</f>
        <v>0</v>
      </c>
    </row>
    <row r="79" spans="1:5" x14ac:dyDescent="0.25">
      <c r="A79" s="277" t="s">
        <v>377</v>
      </c>
      <c r="B79" s="278"/>
      <c r="C79" s="279"/>
      <c r="D79" s="170">
        <f>SUM(D74:D78)</f>
        <v>3.9899999999999998E-2</v>
      </c>
      <c r="E79" s="156">
        <f>SUM(E77:E78)</f>
        <v>106.92</v>
      </c>
    </row>
    <row r="80" spans="1:5" x14ac:dyDescent="0.25">
      <c r="A80" s="262" t="s">
        <v>378</v>
      </c>
      <c r="B80" s="263"/>
      <c r="C80" s="263"/>
      <c r="D80" s="264"/>
      <c r="E80" s="147"/>
    </row>
    <row r="81" spans="1:5" x14ac:dyDescent="0.25">
      <c r="A81" s="148">
        <v>5</v>
      </c>
      <c r="B81" s="268" t="s">
        <v>379</v>
      </c>
      <c r="C81" s="269"/>
      <c r="D81" s="270"/>
      <c r="E81" s="149" t="s">
        <v>10</v>
      </c>
    </row>
    <row r="82" spans="1:5" x14ac:dyDescent="0.25">
      <c r="A82" s="157" t="s">
        <v>0</v>
      </c>
      <c r="B82" s="158" t="s">
        <v>380</v>
      </c>
      <c r="C82" s="146"/>
      <c r="D82" s="159" t="s">
        <v>133</v>
      </c>
      <c r="E82" s="147">
        <f>UNIFORMES!G8</f>
        <v>0</v>
      </c>
    </row>
    <row r="83" spans="1:5" x14ac:dyDescent="0.25">
      <c r="A83" s="157" t="s">
        <v>2</v>
      </c>
      <c r="B83" s="158" t="s">
        <v>381</v>
      </c>
      <c r="C83" s="146"/>
      <c r="D83" s="159"/>
      <c r="E83" s="147">
        <v>0</v>
      </c>
    </row>
    <row r="84" spans="1:5" x14ac:dyDescent="0.25">
      <c r="A84" s="157" t="s">
        <v>3</v>
      </c>
      <c r="B84" s="158" t="s">
        <v>200</v>
      </c>
      <c r="C84" s="146"/>
      <c r="D84" s="159"/>
      <c r="E84" s="147">
        <v>0</v>
      </c>
    </row>
    <row r="85" spans="1:5" ht="25.5" x14ac:dyDescent="0.25">
      <c r="A85" s="157" t="s">
        <v>5</v>
      </c>
      <c r="B85" s="158" t="s">
        <v>382</v>
      </c>
      <c r="C85" s="146"/>
      <c r="D85" s="159"/>
      <c r="E85" s="147">
        <f>'SEGURANÇA  CURSOS TREINA'!G5</f>
        <v>0</v>
      </c>
    </row>
    <row r="86" spans="1:5" ht="25.5" x14ac:dyDescent="0.25">
      <c r="A86" s="157" t="s">
        <v>21</v>
      </c>
      <c r="B86" s="158" t="s">
        <v>383</v>
      </c>
      <c r="C86" s="162"/>
      <c r="D86" s="159" t="s">
        <v>133</v>
      </c>
      <c r="E86" s="147" t="e">
        <f>'SEGURANÇA  CURSOS TREINA'!#REF!</f>
        <v>#REF!</v>
      </c>
    </row>
    <row r="87" spans="1:5" x14ac:dyDescent="0.25">
      <c r="A87" s="277" t="s">
        <v>384</v>
      </c>
      <c r="B87" s="278"/>
      <c r="C87" s="279"/>
      <c r="D87" s="170" t="s">
        <v>133</v>
      </c>
      <c r="E87" s="156" t="e">
        <f>SUM(E82:E86)</f>
        <v>#REF!</v>
      </c>
    </row>
    <row r="88" spans="1:5" x14ac:dyDescent="0.25">
      <c r="A88" s="259" t="s">
        <v>37</v>
      </c>
      <c r="B88" s="261"/>
      <c r="C88" s="285" t="s">
        <v>31</v>
      </c>
      <c r="D88" s="261"/>
      <c r="E88" s="147" t="e">
        <f>E24+E52+E61+E79+E87</f>
        <v>#REF!</v>
      </c>
    </row>
    <row r="89" spans="1:5" ht="27.75" customHeight="1" x14ac:dyDescent="0.25">
      <c r="A89" s="314" t="s">
        <v>385</v>
      </c>
      <c r="B89" s="315"/>
      <c r="C89" s="315"/>
      <c r="D89" s="171"/>
      <c r="E89" s="156" t="e">
        <f>E88</f>
        <v>#REF!</v>
      </c>
    </row>
    <row r="90" spans="1:5" x14ac:dyDescent="0.25">
      <c r="A90" s="262" t="s">
        <v>386</v>
      </c>
      <c r="B90" s="263"/>
      <c r="C90" s="263" t="s">
        <v>38</v>
      </c>
      <c r="D90" s="264" t="s">
        <v>39</v>
      </c>
      <c r="E90" s="147"/>
    </row>
    <row r="91" spans="1:5" x14ac:dyDescent="0.25">
      <c r="A91" s="148">
        <v>6</v>
      </c>
      <c r="B91" s="268" t="s">
        <v>40</v>
      </c>
      <c r="C91" s="269"/>
      <c r="D91" s="270"/>
      <c r="E91" s="149" t="s">
        <v>10</v>
      </c>
    </row>
    <row r="92" spans="1:5" x14ac:dyDescent="0.25">
      <c r="A92" s="148" t="s">
        <v>0</v>
      </c>
      <c r="B92" s="158" t="s">
        <v>41</v>
      </c>
      <c r="C92" s="288">
        <v>0.03</v>
      </c>
      <c r="D92" s="289"/>
      <c r="E92" s="147" t="e">
        <f>+E89*C92</f>
        <v>#REF!</v>
      </c>
    </row>
    <row r="93" spans="1:5" x14ac:dyDescent="0.25">
      <c r="A93" s="148" t="s">
        <v>2</v>
      </c>
      <c r="B93" s="158" t="s">
        <v>42</v>
      </c>
      <c r="C93" s="288">
        <v>6.7900000000000002E-2</v>
      </c>
      <c r="D93" s="289"/>
      <c r="E93" s="147" t="e">
        <f>C93*(+E89+E92)</f>
        <v>#REF!</v>
      </c>
    </row>
    <row r="94" spans="1:5" x14ac:dyDescent="0.25">
      <c r="A94" s="290" t="s">
        <v>3</v>
      </c>
      <c r="B94" s="292" t="s">
        <v>54</v>
      </c>
      <c r="C94" s="293"/>
      <c r="D94" s="172">
        <f>+(100-14.25)/100</f>
        <v>0.85750000000000004</v>
      </c>
      <c r="E94" s="147" t="e">
        <f>+E89+E92+E93</f>
        <v>#REF!</v>
      </c>
    </row>
    <row r="95" spans="1:5" x14ac:dyDescent="0.25">
      <c r="A95" s="290"/>
      <c r="B95" s="173" t="s">
        <v>43</v>
      </c>
      <c r="C95" s="169"/>
      <c r="D95" s="169"/>
      <c r="E95" s="174" t="e">
        <f>+E94/D94</f>
        <v>#REF!</v>
      </c>
    </row>
    <row r="96" spans="1:5" x14ac:dyDescent="0.25">
      <c r="A96" s="290"/>
      <c r="B96" s="175" t="s">
        <v>44</v>
      </c>
      <c r="C96" s="176"/>
      <c r="D96" s="177"/>
      <c r="E96" s="147"/>
    </row>
    <row r="97" spans="1:5" x14ac:dyDescent="0.25">
      <c r="A97" s="290"/>
      <c r="B97" s="178" t="s">
        <v>387</v>
      </c>
      <c r="C97" s="179"/>
      <c r="D97" s="159">
        <v>1.6500000000000001E-2</v>
      </c>
      <c r="E97" s="147" t="e">
        <f>+E95*D97</f>
        <v>#REF!</v>
      </c>
    </row>
    <row r="98" spans="1:5" x14ac:dyDescent="0.25">
      <c r="A98" s="290"/>
      <c r="B98" s="178" t="s">
        <v>388</v>
      </c>
      <c r="C98" s="179"/>
      <c r="D98" s="159">
        <v>7.5999999999999998E-2</v>
      </c>
      <c r="E98" s="147" t="e">
        <f>+E95*D98</f>
        <v>#REF!</v>
      </c>
    </row>
    <row r="99" spans="1:5" x14ac:dyDescent="0.25">
      <c r="A99" s="290"/>
      <c r="B99" s="180" t="s">
        <v>45</v>
      </c>
      <c r="C99" s="181"/>
      <c r="D99" s="161"/>
      <c r="E99" s="147"/>
    </row>
    <row r="100" spans="1:5" x14ac:dyDescent="0.25">
      <c r="A100" s="290"/>
      <c r="B100" s="180" t="s">
        <v>46</v>
      </c>
      <c r="C100" s="181"/>
      <c r="D100" s="182"/>
      <c r="E100" s="147"/>
    </row>
    <row r="101" spans="1:5" ht="15.75" thickBot="1" x14ac:dyDescent="0.3">
      <c r="A101" s="291"/>
      <c r="B101" s="183" t="s">
        <v>203</v>
      </c>
      <c r="C101" s="184"/>
      <c r="D101" s="185">
        <v>0.05</v>
      </c>
      <c r="E101" s="186" t="e">
        <f>+E95*D101</f>
        <v>#REF!</v>
      </c>
    </row>
    <row r="102" spans="1:5" ht="15.75" thickBot="1" x14ac:dyDescent="0.3">
      <c r="A102" s="187"/>
      <c r="B102" s="188" t="s">
        <v>47</v>
      </c>
      <c r="C102" s="188"/>
      <c r="D102" s="189">
        <f>SUM(D97:D101)</f>
        <v>0.14249999999999999</v>
      </c>
      <c r="E102" s="190" t="e">
        <f>SUM(E97:E101)</f>
        <v>#REF!</v>
      </c>
    </row>
    <row r="103" spans="1:5" x14ac:dyDescent="0.25">
      <c r="A103" s="294" t="s">
        <v>48</v>
      </c>
      <c r="B103" s="295"/>
      <c r="C103" s="295"/>
      <c r="D103" s="296"/>
      <c r="E103" s="191" t="e">
        <f>+E92+E93+E102</f>
        <v>#REF!</v>
      </c>
    </row>
    <row r="104" spans="1:5" x14ac:dyDescent="0.25">
      <c r="A104" s="259" t="s">
        <v>49</v>
      </c>
      <c r="B104" s="260"/>
      <c r="C104" s="260"/>
      <c r="D104" s="261"/>
      <c r="E104" s="141" t="s">
        <v>10</v>
      </c>
    </row>
    <row r="105" spans="1:5" x14ac:dyDescent="0.25">
      <c r="A105" s="148" t="s">
        <v>0</v>
      </c>
      <c r="B105" s="268" t="s">
        <v>50</v>
      </c>
      <c r="C105" s="297"/>
      <c r="D105" s="298"/>
      <c r="E105" s="147">
        <f>+E24</f>
        <v>2679.86</v>
      </c>
    </row>
    <row r="106" spans="1:5" x14ac:dyDescent="0.25">
      <c r="A106" s="148" t="s">
        <v>2</v>
      </c>
      <c r="B106" s="268" t="s">
        <v>389</v>
      </c>
      <c r="C106" s="297"/>
      <c r="D106" s="298"/>
      <c r="E106" s="147">
        <f>E52</f>
        <v>2148.62</v>
      </c>
    </row>
    <row r="107" spans="1:5" x14ac:dyDescent="0.25">
      <c r="A107" s="148" t="s">
        <v>3</v>
      </c>
      <c r="B107" s="268" t="s">
        <v>390</v>
      </c>
      <c r="C107" s="297"/>
      <c r="D107" s="298"/>
      <c r="E107" s="147">
        <f>E61</f>
        <v>176.61</v>
      </c>
    </row>
    <row r="108" spans="1:5" x14ac:dyDescent="0.25">
      <c r="A108" s="148" t="s">
        <v>5</v>
      </c>
      <c r="B108" s="268" t="s">
        <v>391</v>
      </c>
      <c r="C108" s="297"/>
      <c r="D108" s="298"/>
      <c r="E108" s="147">
        <f>E79</f>
        <v>106.92</v>
      </c>
    </row>
    <row r="109" spans="1:5" x14ac:dyDescent="0.25">
      <c r="A109" s="148" t="s">
        <v>5</v>
      </c>
      <c r="B109" s="268" t="s">
        <v>392</v>
      </c>
      <c r="C109" s="297"/>
      <c r="D109" s="298"/>
      <c r="E109" s="147" t="e">
        <f>E87</f>
        <v>#REF!</v>
      </c>
    </row>
    <row r="110" spans="1:5" x14ac:dyDescent="0.25">
      <c r="A110" s="302" t="s">
        <v>51</v>
      </c>
      <c r="B110" s="303"/>
      <c r="C110" s="304"/>
      <c r="D110" s="167"/>
      <c r="E110" s="147" t="e">
        <f>SUM(E105:E109)</f>
        <v>#REF!</v>
      </c>
    </row>
    <row r="111" spans="1:5" x14ac:dyDescent="0.25">
      <c r="A111" s="148" t="s">
        <v>21</v>
      </c>
      <c r="B111" s="268" t="s">
        <v>52</v>
      </c>
      <c r="C111" s="297"/>
      <c r="D111" s="298"/>
      <c r="E111" s="147" t="e">
        <f>+E103</f>
        <v>#REF!</v>
      </c>
    </row>
    <row r="112" spans="1:5" ht="15.75" thickBot="1" x14ac:dyDescent="0.3">
      <c r="A112" s="299" t="s">
        <v>53</v>
      </c>
      <c r="B112" s="300"/>
      <c r="C112" s="300"/>
      <c r="D112" s="301"/>
      <c r="E112" s="192" t="e">
        <f>SUM(E110:E111)</f>
        <v>#REF!</v>
      </c>
    </row>
  </sheetData>
  <mergeCells count="68">
    <mergeCell ref="B111:D111"/>
    <mergeCell ref="A112:D112"/>
    <mergeCell ref="B105:D105"/>
    <mergeCell ref="B106:D106"/>
    <mergeCell ref="B107:D107"/>
    <mergeCell ref="B108:D108"/>
    <mergeCell ref="B109:D109"/>
    <mergeCell ref="A110:C110"/>
    <mergeCell ref="A104:D104"/>
    <mergeCell ref="A87:C87"/>
    <mergeCell ref="A88:B88"/>
    <mergeCell ref="C88:D88"/>
    <mergeCell ref="A89:C89"/>
    <mergeCell ref="A90:D90"/>
    <mergeCell ref="B91:D91"/>
    <mergeCell ref="C92:D92"/>
    <mergeCell ref="C93:D93"/>
    <mergeCell ref="A94:A101"/>
    <mergeCell ref="B94:C94"/>
    <mergeCell ref="A103:D103"/>
    <mergeCell ref="B81:D81"/>
    <mergeCell ref="A61:C61"/>
    <mergeCell ref="A62:D62"/>
    <mergeCell ref="B63:D63"/>
    <mergeCell ref="A70:C70"/>
    <mergeCell ref="A71:D71"/>
    <mergeCell ref="B72:D72"/>
    <mergeCell ref="A74:C74"/>
    <mergeCell ref="A75:D75"/>
    <mergeCell ref="B76:D76"/>
    <mergeCell ref="A79:C79"/>
    <mergeCell ref="A80:D80"/>
    <mergeCell ref="B54:D54"/>
    <mergeCell ref="B26:D26"/>
    <mergeCell ref="A29:C29"/>
    <mergeCell ref="A30:E30"/>
    <mergeCell ref="B31:D31"/>
    <mergeCell ref="A40:C40"/>
    <mergeCell ref="B41:D41"/>
    <mergeCell ref="A47:D47"/>
    <mergeCell ref="A48:D48"/>
    <mergeCell ref="B49:D49"/>
    <mergeCell ref="A52:C52"/>
    <mergeCell ref="A53:D53"/>
    <mergeCell ref="A25:D25"/>
    <mergeCell ref="C14:E14"/>
    <mergeCell ref="A15:D15"/>
    <mergeCell ref="B16:D16"/>
    <mergeCell ref="C17:D17"/>
    <mergeCell ref="C18:D18"/>
    <mergeCell ref="C19:D19"/>
    <mergeCell ref="C20:D20"/>
    <mergeCell ref="C21:D21"/>
    <mergeCell ref="C22:D22"/>
    <mergeCell ref="C23:D23"/>
    <mergeCell ref="A24:D24"/>
    <mergeCell ref="C13:E13"/>
    <mergeCell ref="A1:E1"/>
    <mergeCell ref="A2:E2"/>
    <mergeCell ref="C3:E3"/>
    <mergeCell ref="C4:E4"/>
    <mergeCell ref="C5:E5"/>
    <mergeCell ref="C6:E6"/>
    <mergeCell ref="A7:E7"/>
    <mergeCell ref="A8:E8"/>
    <mergeCell ref="A9:E9"/>
    <mergeCell ref="A10:D10"/>
    <mergeCell ref="C11:E11"/>
  </mergeCells>
  <hyperlinks>
    <hyperlink ref="B39" r:id="rId1" display="08 - Sebrae 0,3% ou 0,6% - IN nº 03, MPS/SRP/2005, Anexo II e III ver código da Tabela"/>
  </hyperlinks>
  <pageMargins left="0.511811024" right="0.511811024" top="0.78740157499999996" bottom="0.78740157499999996" header="0.31496062000000002" footer="0.31496062000000002"/>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showGridLines="0" topLeftCell="A79" zoomScaleNormal="100" workbookViewId="0">
      <selection activeCell="E111" sqref="E111"/>
    </sheetView>
  </sheetViews>
  <sheetFormatPr defaultRowHeight="15" x14ac:dyDescent="0.25"/>
  <cols>
    <col min="1" max="1" width="7" customWidth="1"/>
    <col min="2" max="2" width="45.5703125" customWidth="1"/>
    <col min="3" max="3" width="5.85546875" customWidth="1"/>
    <col min="4" max="4" width="16.85546875" customWidth="1"/>
    <col min="5" max="5" width="14.85546875" customWidth="1"/>
  </cols>
  <sheetData>
    <row r="1" spans="1:5" ht="21.75" thickBot="1" x14ac:dyDescent="0.3">
      <c r="A1" s="238" t="s">
        <v>134</v>
      </c>
      <c r="B1" s="239"/>
      <c r="C1" s="239"/>
      <c r="D1" s="239"/>
      <c r="E1" s="240"/>
    </row>
    <row r="2" spans="1:5" x14ac:dyDescent="0.25">
      <c r="A2" s="241" t="s">
        <v>430</v>
      </c>
      <c r="B2" s="242"/>
      <c r="C2" s="242"/>
      <c r="D2" s="242"/>
      <c r="E2" s="243"/>
    </row>
    <row r="3" spans="1:5" ht="15" customHeight="1" x14ac:dyDescent="0.25">
      <c r="A3" s="139" t="s">
        <v>0</v>
      </c>
      <c r="B3" s="140" t="s">
        <v>1</v>
      </c>
      <c r="C3" s="244" t="s">
        <v>450</v>
      </c>
      <c r="D3" s="245"/>
      <c r="E3" s="246"/>
    </row>
    <row r="4" spans="1:5" ht="15" customHeight="1" x14ac:dyDescent="0.25">
      <c r="A4" s="139" t="s">
        <v>2</v>
      </c>
      <c r="B4" s="140" t="s">
        <v>139</v>
      </c>
      <c r="C4" s="247" t="s">
        <v>412</v>
      </c>
      <c r="D4" s="248"/>
      <c r="E4" s="249"/>
    </row>
    <row r="5" spans="1:5" ht="25.5" customHeight="1" x14ac:dyDescent="0.25">
      <c r="A5" s="139" t="s">
        <v>3</v>
      </c>
      <c r="B5" s="140" t="s">
        <v>4</v>
      </c>
      <c r="C5" s="247" t="s">
        <v>449</v>
      </c>
      <c r="D5" s="248"/>
      <c r="E5" s="249"/>
    </row>
    <row r="6" spans="1:5" x14ac:dyDescent="0.25">
      <c r="A6" s="139" t="s">
        <v>5</v>
      </c>
      <c r="B6" s="140" t="s">
        <v>335</v>
      </c>
      <c r="C6" s="247">
        <v>12</v>
      </c>
      <c r="D6" s="248"/>
      <c r="E6" s="249"/>
    </row>
    <row r="7" spans="1:5" x14ac:dyDescent="0.25">
      <c r="A7" s="250" t="s">
        <v>6</v>
      </c>
      <c r="B7" s="251"/>
      <c r="C7" s="251"/>
      <c r="D7" s="251"/>
      <c r="E7" s="252"/>
    </row>
    <row r="8" spans="1:5" x14ac:dyDescent="0.25">
      <c r="A8" s="253" t="s">
        <v>7</v>
      </c>
      <c r="B8" s="254"/>
      <c r="C8" s="254"/>
      <c r="D8" s="254"/>
      <c r="E8" s="255"/>
    </row>
    <row r="9" spans="1:5" x14ac:dyDescent="0.25">
      <c r="A9" s="256" t="s">
        <v>8</v>
      </c>
      <c r="B9" s="257"/>
      <c r="C9" s="257"/>
      <c r="D9" s="257"/>
      <c r="E9" s="258"/>
    </row>
    <row r="10" spans="1:5" x14ac:dyDescent="0.25">
      <c r="A10" s="259" t="s">
        <v>9</v>
      </c>
      <c r="B10" s="260"/>
      <c r="C10" s="260"/>
      <c r="D10" s="261"/>
      <c r="E10" s="141" t="s">
        <v>10</v>
      </c>
    </row>
    <row r="11" spans="1:5" ht="25.5" customHeight="1" x14ac:dyDescent="0.25">
      <c r="A11" s="139"/>
      <c r="B11" s="194" t="s">
        <v>135</v>
      </c>
      <c r="C11" s="247" t="s">
        <v>412</v>
      </c>
      <c r="D11" s="248"/>
      <c r="E11" s="249"/>
    </row>
    <row r="12" spans="1:5" x14ac:dyDescent="0.25">
      <c r="A12" s="139">
        <v>2</v>
      </c>
      <c r="B12" s="142" t="s">
        <v>11</v>
      </c>
      <c r="C12" s="143"/>
      <c r="D12" s="144"/>
      <c r="E12" s="145">
        <v>0</v>
      </c>
    </row>
    <row r="13" spans="1:5" ht="25.5" x14ac:dyDescent="0.25">
      <c r="A13" s="139">
        <v>3</v>
      </c>
      <c r="B13" s="194" t="s">
        <v>12</v>
      </c>
      <c r="C13" s="305" t="s">
        <v>414</v>
      </c>
      <c r="D13" s="306"/>
      <c r="E13" s="307"/>
    </row>
    <row r="14" spans="1:5" x14ac:dyDescent="0.25">
      <c r="A14" s="139">
        <v>4</v>
      </c>
      <c r="B14" s="146" t="s">
        <v>13</v>
      </c>
      <c r="C14" s="265" t="s">
        <v>336</v>
      </c>
      <c r="D14" s="266"/>
      <c r="E14" s="267"/>
    </row>
    <row r="15" spans="1:5" x14ac:dyDescent="0.25">
      <c r="A15" s="262" t="s">
        <v>14</v>
      </c>
      <c r="B15" s="263"/>
      <c r="C15" s="263"/>
      <c r="D15" s="264"/>
      <c r="E15" s="147"/>
    </row>
    <row r="16" spans="1:5" x14ac:dyDescent="0.25">
      <c r="A16" s="202">
        <v>1</v>
      </c>
      <c r="B16" s="268" t="s">
        <v>15</v>
      </c>
      <c r="C16" s="269"/>
      <c r="D16" s="270"/>
      <c r="E16" s="149" t="s">
        <v>10</v>
      </c>
    </row>
    <row r="17" spans="1:5" x14ac:dyDescent="0.25">
      <c r="A17" s="150" t="s">
        <v>0</v>
      </c>
      <c r="B17" s="151" t="s">
        <v>16</v>
      </c>
      <c r="C17" s="271"/>
      <c r="D17" s="272"/>
      <c r="E17" s="152">
        <f>+E12</f>
        <v>0</v>
      </c>
    </row>
    <row r="18" spans="1:5" ht="15" customHeight="1" x14ac:dyDescent="0.25">
      <c r="A18" s="150" t="s">
        <v>2</v>
      </c>
      <c r="B18" s="151" t="s">
        <v>17</v>
      </c>
      <c r="C18" s="273"/>
      <c r="D18" s="274"/>
      <c r="E18" s="153">
        <v>0</v>
      </c>
    </row>
    <row r="19" spans="1:5" ht="15" customHeight="1" x14ac:dyDescent="0.25">
      <c r="A19" s="150" t="s">
        <v>3</v>
      </c>
      <c r="B19" s="151" t="s">
        <v>444</v>
      </c>
      <c r="C19" s="273"/>
      <c r="D19" s="274"/>
      <c r="E19" s="153">
        <v>0</v>
      </c>
    </row>
    <row r="20" spans="1:5" ht="15" customHeight="1" x14ac:dyDescent="0.25">
      <c r="A20" s="150" t="s">
        <v>5</v>
      </c>
      <c r="B20" s="151" t="s">
        <v>19</v>
      </c>
      <c r="C20" s="273"/>
      <c r="D20" s="274"/>
      <c r="E20" s="153">
        <f>(((E17/180)*0.2))*0</f>
        <v>0</v>
      </c>
    </row>
    <row r="21" spans="1:5" ht="23.25" customHeight="1" x14ac:dyDescent="0.25">
      <c r="A21" s="150" t="s">
        <v>21</v>
      </c>
      <c r="B21" s="151" t="s">
        <v>22</v>
      </c>
      <c r="C21" s="275"/>
      <c r="D21" s="276"/>
      <c r="E21" s="153">
        <v>0</v>
      </c>
    </row>
    <row r="22" spans="1:5" x14ac:dyDescent="0.25">
      <c r="A22" s="150" t="s">
        <v>24</v>
      </c>
      <c r="B22" s="154" t="s">
        <v>136</v>
      </c>
      <c r="C22" s="273"/>
      <c r="D22" s="274"/>
      <c r="E22" s="153">
        <v>0</v>
      </c>
    </row>
    <row r="23" spans="1:5" x14ac:dyDescent="0.25">
      <c r="A23" s="150" t="s">
        <v>25</v>
      </c>
      <c r="B23" s="155" t="s">
        <v>137</v>
      </c>
      <c r="C23" s="273"/>
      <c r="D23" s="274"/>
      <c r="E23" s="153">
        <v>0</v>
      </c>
    </row>
    <row r="24" spans="1:5" x14ac:dyDescent="0.25">
      <c r="A24" s="277" t="s">
        <v>26</v>
      </c>
      <c r="B24" s="278"/>
      <c r="C24" s="278"/>
      <c r="D24" s="279"/>
      <c r="E24" s="156">
        <f>SUM(E17:E23)</f>
        <v>0</v>
      </c>
    </row>
    <row r="25" spans="1:5" x14ac:dyDescent="0.25">
      <c r="A25" s="262" t="s">
        <v>55</v>
      </c>
      <c r="B25" s="263"/>
      <c r="C25" s="263"/>
      <c r="D25" s="264"/>
      <c r="E25" s="147"/>
    </row>
    <row r="26" spans="1:5" x14ac:dyDescent="0.25">
      <c r="A26" s="202" t="s">
        <v>158</v>
      </c>
      <c r="B26" s="268" t="s">
        <v>339</v>
      </c>
      <c r="C26" s="269"/>
      <c r="D26" s="270"/>
      <c r="E26" s="149" t="s">
        <v>10</v>
      </c>
    </row>
    <row r="27" spans="1:5" x14ac:dyDescent="0.25">
      <c r="A27" s="157" t="s">
        <v>0</v>
      </c>
      <c r="B27" s="158" t="s">
        <v>33</v>
      </c>
      <c r="C27" s="146"/>
      <c r="D27" s="159">
        <f>1/12</f>
        <v>8.3299999999999999E-2</v>
      </c>
      <c r="E27" s="147">
        <v>0</v>
      </c>
    </row>
    <row r="28" spans="1:5" x14ac:dyDescent="0.25">
      <c r="A28" s="157" t="s">
        <v>2</v>
      </c>
      <c r="B28" s="158" t="s">
        <v>443</v>
      </c>
      <c r="C28" s="146"/>
      <c r="D28" s="159">
        <v>0.1111</v>
      </c>
      <c r="E28" s="147">
        <v>0</v>
      </c>
    </row>
    <row r="29" spans="1:5" x14ac:dyDescent="0.25">
      <c r="A29" s="277" t="s">
        <v>31</v>
      </c>
      <c r="B29" s="278"/>
      <c r="C29" s="280"/>
      <c r="D29" s="160">
        <f>SUM(D27:D28)</f>
        <v>0.19439999999999999</v>
      </c>
      <c r="E29" s="156">
        <f>SUM(E27:E28)</f>
        <v>0</v>
      </c>
    </row>
    <row r="30" spans="1:5" ht="24.75" customHeight="1" x14ac:dyDescent="0.25">
      <c r="A30" s="308" t="s">
        <v>340</v>
      </c>
      <c r="B30" s="309"/>
      <c r="C30" s="309"/>
      <c r="D30" s="309"/>
      <c r="E30" s="310"/>
    </row>
    <row r="31" spans="1:5" x14ac:dyDescent="0.25">
      <c r="A31" s="202" t="s">
        <v>159</v>
      </c>
      <c r="B31" s="268" t="s">
        <v>29</v>
      </c>
      <c r="C31" s="269"/>
      <c r="D31" s="270"/>
      <c r="E31" s="149" t="s">
        <v>10</v>
      </c>
    </row>
    <row r="32" spans="1:5" x14ac:dyDescent="0.25">
      <c r="A32" s="157" t="s">
        <v>0</v>
      </c>
      <c r="B32" s="161" t="s">
        <v>341</v>
      </c>
      <c r="C32" s="146"/>
      <c r="D32" s="159">
        <v>0.2</v>
      </c>
      <c r="E32" s="147">
        <v>0</v>
      </c>
    </row>
    <row r="33" spans="1:5" x14ac:dyDescent="0.25">
      <c r="A33" s="157" t="s">
        <v>2</v>
      </c>
      <c r="B33" s="162" t="s">
        <v>342</v>
      </c>
      <c r="C33" s="146"/>
      <c r="D33" s="159">
        <v>1.4999999999999999E-2</v>
      </c>
      <c r="E33" s="147">
        <v>0</v>
      </c>
    </row>
    <row r="34" spans="1:5" x14ac:dyDescent="0.25">
      <c r="A34" s="157" t="s">
        <v>3</v>
      </c>
      <c r="B34" s="146" t="s">
        <v>343</v>
      </c>
      <c r="C34" s="146"/>
      <c r="D34" s="159">
        <v>0.01</v>
      </c>
      <c r="E34" s="147">
        <v>0</v>
      </c>
    </row>
    <row r="35" spans="1:5" x14ac:dyDescent="0.25">
      <c r="A35" s="157" t="s">
        <v>5</v>
      </c>
      <c r="B35" s="163" t="s">
        <v>344</v>
      </c>
      <c r="C35" s="146"/>
      <c r="D35" s="159">
        <v>2E-3</v>
      </c>
      <c r="E35" s="147">
        <v>0</v>
      </c>
    </row>
    <row r="36" spans="1:5" x14ac:dyDescent="0.25">
      <c r="A36" s="157" t="s">
        <v>21</v>
      </c>
      <c r="B36" s="146" t="s">
        <v>345</v>
      </c>
      <c r="C36" s="146"/>
      <c r="D36" s="159">
        <v>2.5000000000000001E-2</v>
      </c>
      <c r="E36" s="147">
        <v>0</v>
      </c>
    </row>
    <row r="37" spans="1:5" x14ac:dyDescent="0.25">
      <c r="A37" s="157" t="s">
        <v>24</v>
      </c>
      <c r="B37" s="162" t="s">
        <v>346</v>
      </c>
      <c r="C37" s="146"/>
      <c r="D37" s="159">
        <v>0.08</v>
      </c>
      <c r="E37" s="147">
        <v>0</v>
      </c>
    </row>
    <row r="38" spans="1:5" x14ac:dyDescent="0.25">
      <c r="A38" s="157" t="s">
        <v>25</v>
      </c>
      <c r="B38" s="163" t="s">
        <v>442</v>
      </c>
      <c r="C38" s="146"/>
      <c r="D38" s="159">
        <v>0.03</v>
      </c>
      <c r="E38" s="147">
        <v>0</v>
      </c>
    </row>
    <row r="39" spans="1:5" x14ac:dyDescent="0.25">
      <c r="A39" s="157" t="s">
        <v>30</v>
      </c>
      <c r="B39" s="164" t="s">
        <v>348</v>
      </c>
      <c r="C39" s="146"/>
      <c r="D39" s="159">
        <v>6.0000000000000001E-3</v>
      </c>
      <c r="E39" s="147">
        <v>0</v>
      </c>
    </row>
    <row r="40" spans="1:5" x14ac:dyDescent="0.25">
      <c r="A40" s="277" t="s">
        <v>31</v>
      </c>
      <c r="B40" s="278"/>
      <c r="C40" s="280"/>
      <c r="D40" s="160">
        <f>SUM(D32:D39)</f>
        <v>0.36799999999999999</v>
      </c>
      <c r="E40" s="156">
        <f>SUM(E32:E39)</f>
        <v>0</v>
      </c>
    </row>
    <row r="41" spans="1:5" x14ac:dyDescent="0.25">
      <c r="A41" s="202" t="s">
        <v>349</v>
      </c>
      <c r="B41" s="268" t="s">
        <v>350</v>
      </c>
      <c r="C41" s="269"/>
      <c r="D41" s="270"/>
      <c r="E41" s="149" t="s">
        <v>10</v>
      </c>
    </row>
    <row r="42" spans="1:5" x14ac:dyDescent="0.25">
      <c r="A42" s="157" t="s">
        <v>0</v>
      </c>
      <c r="B42" s="155" t="s">
        <v>351</v>
      </c>
      <c r="C42" s="146"/>
      <c r="D42" s="154"/>
      <c r="E42" s="147">
        <v>0</v>
      </c>
    </row>
    <row r="43" spans="1:5" x14ac:dyDescent="0.25">
      <c r="A43" s="157" t="s">
        <v>2</v>
      </c>
      <c r="B43" s="155" t="s">
        <v>352</v>
      </c>
      <c r="C43" s="146"/>
      <c r="D43" s="166"/>
      <c r="E43" s="147">
        <v>0</v>
      </c>
    </row>
    <row r="44" spans="1:5" x14ac:dyDescent="0.25">
      <c r="A44" s="157" t="s">
        <v>3</v>
      </c>
      <c r="B44" s="155" t="s">
        <v>353</v>
      </c>
      <c r="C44" s="146"/>
      <c r="D44" s="166"/>
      <c r="E44" s="147">
        <v>0</v>
      </c>
    </row>
    <row r="45" spans="1:5" x14ac:dyDescent="0.25">
      <c r="A45" s="157" t="s">
        <v>5</v>
      </c>
      <c r="B45" s="155" t="s">
        <v>354</v>
      </c>
      <c r="C45" s="146"/>
      <c r="D45" s="166"/>
      <c r="E45" s="147">
        <v>0</v>
      </c>
    </row>
    <row r="46" spans="1:5" x14ac:dyDescent="0.25">
      <c r="A46" s="157" t="s">
        <v>21</v>
      </c>
      <c r="B46" s="155" t="s">
        <v>355</v>
      </c>
      <c r="C46" s="146"/>
      <c r="D46" s="166"/>
      <c r="E46" s="147">
        <v>0</v>
      </c>
    </row>
    <row r="47" spans="1:5" x14ac:dyDescent="0.25">
      <c r="A47" s="277" t="s">
        <v>27</v>
      </c>
      <c r="B47" s="278"/>
      <c r="C47" s="278"/>
      <c r="D47" s="279"/>
      <c r="E47" s="156">
        <f>SUM(E42:E46)</f>
        <v>0</v>
      </c>
    </row>
    <row r="48" spans="1:5" x14ac:dyDescent="0.25">
      <c r="A48" s="262" t="s">
        <v>356</v>
      </c>
      <c r="B48" s="263"/>
      <c r="C48" s="263"/>
      <c r="D48" s="264"/>
      <c r="E48" s="147"/>
    </row>
    <row r="49" spans="1:5" x14ac:dyDescent="0.25">
      <c r="A49" s="202" t="s">
        <v>158</v>
      </c>
      <c r="B49" s="268" t="s">
        <v>357</v>
      </c>
      <c r="C49" s="269"/>
      <c r="D49" s="270"/>
      <c r="E49" s="147">
        <v>0</v>
      </c>
    </row>
    <row r="50" spans="1:5" x14ac:dyDescent="0.25">
      <c r="A50" s="202" t="s">
        <v>159</v>
      </c>
      <c r="B50" s="158" t="s">
        <v>358</v>
      </c>
      <c r="C50" s="146"/>
      <c r="D50" s="167" t="s">
        <v>133</v>
      </c>
      <c r="E50" s="147">
        <v>0</v>
      </c>
    </row>
    <row r="51" spans="1:5" x14ac:dyDescent="0.25">
      <c r="A51" s="202" t="s">
        <v>349</v>
      </c>
      <c r="B51" s="158" t="s">
        <v>359</v>
      </c>
      <c r="C51" s="146"/>
      <c r="D51" s="167" t="s">
        <v>133</v>
      </c>
      <c r="E51" s="147">
        <v>0</v>
      </c>
    </row>
    <row r="52" spans="1:5" x14ac:dyDescent="0.25">
      <c r="A52" s="277" t="s">
        <v>31</v>
      </c>
      <c r="B52" s="278"/>
      <c r="C52" s="280"/>
      <c r="D52" s="168" t="s">
        <v>133</v>
      </c>
      <c r="E52" s="156">
        <f>+E49+E50+E51</f>
        <v>0</v>
      </c>
    </row>
    <row r="53" spans="1:5" x14ac:dyDescent="0.25">
      <c r="A53" s="262" t="s">
        <v>360</v>
      </c>
      <c r="B53" s="263"/>
      <c r="C53" s="263"/>
      <c r="D53" s="264"/>
      <c r="E53" s="147"/>
    </row>
    <row r="54" spans="1:5" x14ac:dyDescent="0.25">
      <c r="A54" s="202" t="s">
        <v>361</v>
      </c>
      <c r="B54" s="268" t="s">
        <v>34</v>
      </c>
      <c r="C54" s="269"/>
      <c r="D54" s="270"/>
      <c r="E54" s="149" t="s">
        <v>10</v>
      </c>
    </row>
    <row r="55" spans="1:5" x14ac:dyDescent="0.25">
      <c r="A55" s="157" t="s">
        <v>0</v>
      </c>
      <c r="B55" s="158" t="s">
        <v>362</v>
      </c>
      <c r="C55" s="162"/>
      <c r="D55" s="159">
        <v>4.1999999999999997E-3</v>
      </c>
      <c r="E55" s="147">
        <v>0</v>
      </c>
    </row>
    <row r="56" spans="1:5" x14ac:dyDescent="0.25">
      <c r="A56" s="157" t="s">
        <v>2</v>
      </c>
      <c r="B56" s="155" t="s">
        <v>363</v>
      </c>
      <c r="C56" s="162"/>
      <c r="D56" s="159">
        <f>D37*D55</f>
        <v>2.9999999999999997E-4</v>
      </c>
      <c r="E56" s="147">
        <v>0</v>
      </c>
    </row>
    <row r="57" spans="1:5" ht="25.5" x14ac:dyDescent="0.25">
      <c r="A57" s="157" t="s">
        <v>3</v>
      </c>
      <c r="B57" s="155" t="s">
        <v>364</v>
      </c>
      <c r="C57" s="162"/>
      <c r="D57" s="159">
        <f>(0.08*0.4*0.9)*(1+0.0833+0.09075+0.03025)</f>
        <v>3.4700000000000002E-2</v>
      </c>
      <c r="E57" s="147">
        <v>0</v>
      </c>
    </row>
    <row r="58" spans="1:5" x14ac:dyDescent="0.25">
      <c r="A58" s="157" t="s">
        <v>5</v>
      </c>
      <c r="B58" s="169" t="s">
        <v>35</v>
      </c>
      <c r="C58" s="162"/>
      <c r="D58" s="159">
        <v>1.9400000000000001E-2</v>
      </c>
      <c r="E58" s="147">
        <v>0</v>
      </c>
    </row>
    <row r="59" spans="1:5" ht="25.5" x14ac:dyDescent="0.25">
      <c r="A59" s="157" t="s">
        <v>21</v>
      </c>
      <c r="B59" s="155" t="s">
        <v>365</v>
      </c>
      <c r="C59" s="162"/>
      <c r="D59" s="159">
        <f>D40*D58</f>
        <v>7.1000000000000004E-3</v>
      </c>
      <c r="E59" s="147">
        <v>0</v>
      </c>
    </row>
    <row r="60" spans="1:5" ht="25.5" x14ac:dyDescent="0.25">
      <c r="A60" s="157" t="s">
        <v>24</v>
      </c>
      <c r="B60" s="155" t="s">
        <v>366</v>
      </c>
      <c r="C60" s="162"/>
      <c r="D60" s="159">
        <f>(0.08*0.4)*(0.08*D37)</f>
        <v>2.0000000000000001E-4</v>
      </c>
      <c r="E60" s="147">
        <v>0</v>
      </c>
    </row>
    <row r="61" spans="1:5" x14ac:dyDescent="0.25">
      <c r="A61" s="277" t="s">
        <v>31</v>
      </c>
      <c r="B61" s="278"/>
      <c r="C61" s="278"/>
      <c r="D61" s="170">
        <f>SUM(D55:D60)</f>
        <v>6.59E-2</v>
      </c>
      <c r="E61" s="156">
        <f>SUM(E55:E60)</f>
        <v>0</v>
      </c>
    </row>
    <row r="62" spans="1:5" x14ac:dyDescent="0.25">
      <c r="A62" s="262" t="s">
        <v>367</v>
      </c>
      <c r="B62" s="263"/>
      <c r="C62" s="263"/>
      <c r="D62" s="264"/>
      <c r="E62" s="147"/>
    </row>
    <row r="63" spans="1:5" x14ac:dyDescent="0.25">
      <c r="A63" s="202" t="s">
        <v>28</v>
      </c>
      <c r="B63" s="284" t="s">
        <v>368</v>
      </c>
      <c r="C63" s="263"/>
      <c r="D63" s="264"/>
      <c r="E63" s="149" t="s">
        <v>10</v>
      </c>
    </row>
    <row r="64" spans="1:5" x14ac:dyDescent="0.25">
      <c r="A64" s="157" t="s">
        <v>0</v>
      </c>
      <c r="B64" s="158" t="s">
        <v>400</v>
      </c>
      <c r="C64" s="146"/>
      <c r="D64" s="159">
        <f>D28/12</f>
        <v>9.2999999999999992E-3</v>
      </c>
      <c r="E64" s="147">
        <v>0</v>
      </c>
    </row>
    <row r="65" spans="1:5" ht="25.5" x14ac:dyDescent="0.25">
      <c r="A65" s="157" t="s">
        <v>2</v>
      </c>
      <c r="B65" s="158" t="s">
        <v>369</v>
      </c>
      <c r="C65" s="146"/>
      <c r="D65" s="159">
        <v>1.66E-2</v>
      </c>
      <c r="E65" s="147">
        <v>0</v>
      </c>
    </row>
    <row r="66" spans="1:5" x14ac:dyDescent="0.25">
      <c r="A66" s="157" t="s">
        <v>3</v>
      </c>
      <c r="B66" s="158" t="s">
        <v>370</v>
      </c>
      <c r="C66" s="146"/>
      <c r="D66" s="159">
        <v>2.0000000000000001E-4</v>
      </c>
      <c r="E66" s="147">
        <v>0</v>
      </c>
    </row>
    <row r="67" spans="1:5" x14ac:dyDescent="0.25">
      <c r="A67" s="157" t="s">
        <v>5</v>
      </c>
      <c r="B67" s="158" t="s">
        <v>371</v>
      </c>
      <c r="C67" s="146"/>
      <c r="D67" s="159">
        <v>2.8E-3</v>
      </c>
      <c r="E67" s="147">
        <v>0</v>
      </c>
    </row>
    <row r="68" spans="1:5" x14ac:dyDescent="0.25">
      <c r="A68" s="157" t="s">
        <v>21</v>
      </c>
      <c r="B68" s="158" t="s">
        <v>372</v>
      </c>
      <c r="C68" s="146"/>
      <c r="D68" s="159">
        <v>2.9999999999999997E-4</v>
      </c>
      <c r="E68" s="147">
        <v>0</v>
      </c>
    </row>
    <row r="69" spans="1:5" x14ac:dyDescent="0.25">
      <c r="A69" s="157" t="s">
        <v>24</v>
      </c>
      <c r="B69" s="158" t="s">
        <v>451</v>
      </c>
      <c r="C69" s="162"/>
      <c r="D69" s="159">
        <v>0</v>
      </c>
      <c r="E69" s="147">
        <v>0</v>
      </c>
    </row>
    <row r="70" spans="1:5" x14ac:dyDescent="0.25">
      <c r="A70" s="277" t="s">
        <v>373</v>
      </c>
      <c r="B70" s="278"/>
      <c r="C70" s="279"/>
      <c r="D70" s="170">
        <f>SUM(D64:D69)</f>
        <v>2.92E-2</v>
      </c>
      <c r="E70" s="156">
        <f>SUM(E64:E69)</f>
        <v>0</v>
      </c>
    </row>
    <row r="71" spans="1:5" x14ac:dyDescent="0.25">
      <c r="A71" s="262"/>
      <c r="B71" s="263"/>
      <c r="C71" s="263"/>
      <c r="D71" s="264"/>
      <c r="E71" s="147"/>
    </row>
    <row r="72" spans="1:5" x14ac:dyDescent="0.25">
      <c r="A72" s="202" t="s">
        <v>133</v>
      </c>
      <c r="B72" s="268" t="s">
        <v>374</v>
      </c>
      <c r="C72" s="269"/>
      <c r="D72" s="270"/>
      <c r="E72" s="149" t="s">
        <v>10</v>
      </c>
    </row>
    <row r="73" spans="1:5" x14ac:dyDescent="0.25">
      <c r="A73" s="157" t="s">
        <v>0</v>
      </c>
      <c r="B73" s="158" t="s">
        <v>375</v>
      </c>
      <c r="C73" s="146"/>
      <c r="D73" s="159">
        <v>0</v>
      </c>
      <c r="E73" s="147">
        <v>0</v>
      </c>
    </row>
    <row r="74" spans="1:5" x14ac:dyDescent="0.25">
      <c r="A74" s="277" t="s">
        <v>31</v>
      </c>
      <c r="B74" s="278"/>
      <c r="C74" s="278"/>
      <c r="D74" s="160">
        <f>D73</f>
        <v>0</v>
      </c>
      <c r="E74" s="156">
        <f>E73</f>
        <v>0</v>
      </c>
    </row>
    <row r="75" spans="1:5" x14ac:dyDescent="0.25">
      <c r="A75" s="262" t="s">
        <v>376</v>
      </c>
      <c r="B75" s="263"/>
      <c r="C75" s="263"/>
      <c r="D75" s="264"/>
      <c r="E75" s="147"/>
    </row>
    <row r="76" spans="1:5" x14ac:dyDescent="0.25">
      <c r="A76" s="202">
        <v>4</v>
      </c>
      <c r="B76" s="268" t="s">
        <v>36</v>
      </c>
      <c r="C76" s="269"/>
      <c r="D76" s="270"/>
      <c r="E76" s="149" t="s">
        <v>10</v>
      </c>
    </row>
    <row r="77" spans="1:5" x14ac:dyDescent="0.25">
      <c r="A77" s="157" t="s">
        <v>28</v>
      </c>
      <c r="B77" s="158" t="s">
        <v>368</v>
      </c>
      <c r="C77" s="146"/>
      <c r="D77" s="159">
        <f>D70</f>
        <v>2.92E-2</v>
      </c>
      <c r="E77" s="147">
        <v>0</v>
      </c>
    </row>
    <row r="78" spans="1:5" x14ac:dyDescent="0.25">
      <c r="A78" s="157" t="s">
        <v>32</v>
      </c>
      <c r="B78" s="158" t="s">
        <v>374</v>
      </c>
      <c r="C78" s="162"/>
      <c r="D78" s="159">
        <f>D74</f>
        <v>0</v>
      </c>
      <c r="E78" s="147">
        <v>0</v>
      </c>
    </row>
    <row r="79" spans="1:5" x14ac:dyDescent="0.25">
      <c r="A79" s="277" t="s">
        <v>377</v>
      </c>
      <c r="B79" s="278"/>
      <c r="C79" s="279"/>
      <c r="D79" s="170">
        <f>SUM(D74:D78)</f>
        <v>2.92E-2</v>
      </c>
      <c r="E79" s="156">
        <f>SUM(E77:E78)</f>
        <v>0</v>
      </c>
    </row>
    <row r="80" spans="1:5" x14ac:dyDescent="0.25">
      <c r="A80" s="262" t="s">
        <v>378</v>
      </c>
      <c r="B80" s="263"/>
      <c r="C80" s="263"/>
      <c r="D80" s="264"/>
      <c r="E80" s="147"/>
    </row>
    <row r="81" spans="1:5" x14ac:dyDescent="0.25">
      <c r="A81" s="202">
        <v>5</v>
      </c>
      <c r="B81" s="268" t="s">
        <v>379</v>
      </c>
      <c r="C81" s="269"/>
      <c r="D81" s="270"/>
      <c r="E81" s="149" t="s">
        <v>10</v>
      </c>
    </row>
    <row r="82" spans="1:5" x14ac:dyDescent="0.25">
      <c r="A82" s="157" t="s">
        <v>0</v>
      </c>
      <c r="B82" s="158" t="s">
        <v>380</v>
      </c>
      <c r="C82" s="146"/>
      <c r="D82" s="159" t="s">
        <v>133</v>
      </c>
      <c r="E82" s="147">
        <v>0</v>
      </c>
    </row>
    <row r="83" spans="1:5" x14ac:dyDescent="0.25">
      <c r="A83" s="157" t="s">
        <v>2</v>
      </c>
      <c r="B83" s="158" t="s">
        <v>381</v>
      </c>
      <c r="C83" s="146"/>
      <c r="D83" s="159"/>
      <c r="E83" s="147">
        <v>0</v>
      </c>
    </row>
    <row r="84" spans="1:5" x14ac:dyDescent="0.25">
      <c r="A84" s="157" t="s">
        <v>3</v>
      </c>
      <c r="B84" s="158" t="s">
        <v>200</v>
      </c>
      <c r="C84" s="146"/>
      <c r="D84" s="159"/>
      <c r="E84" s="147">
        <v>0</v>
      </c>
    </row>
    <row r="85" spans="1:5" ht="25.5" x14ac:dyDescent="0.25">
      <c r="A85" s="157" t="s">
        <v>5</v>
      </c>
      <c r="B85" s="158" t="s">
        <v>382</v>
      </c>
      <c r="C85" s="146"/>
      <c r="D85" s="159"/>
      <c r="E85" s="147">
        <v>0</v>
      </c>
    </row>
    <row r="86" spans="1:5" x14ac:dyDescent="0.25">
      <c r="A86" s="157" t="s">
        <v>21</v>
      </c>
      <c r="B86" s="158" t="s">
        <v>402</v>
      </c>
      <c r="C86" s="162"/>
      <c r="D86" s="159" t="s">
        <v>133</v>
      </c>
      <c r="E86" s="147">
        <v>0</v>
      </c>
    </row>
    <row r="87" spans="1:5" x14ac:dyDescent="0.25">
      <c r="A87" s="277" t="s">
        <v>384</v>
      </c>
      <c r="B87" s="278"/>
      <c r="C87" s="279"/>
      <c r="D87" s="170" t="s">
        <v>133</v>
      </c>
      <c r="E87" s="156">
        <f>SUM(E82:E86)</f>
        <v>0</v>
      </c>
    </row>
    <row r="88" spans="1:5" x14ac:dyDescent="0.25">
      <c r="A88" s="259" t="s">
        <v>37</v>
      </c>
      <c r="B88" s="261"/>
      <c r="C88" s="285" t="s">
        <v>31</v>
      </c>
      <c r="D88" s="261"/>
      <c r="E88" s="147">
        <v>0</v>
      </c>
    </row>
    <row r="89" spans="1:5" ht="24" customHeight="1" x14ac:dyDescent="0.25">
      <c r="A89" s="286" t="s">
        <v>385</v>
      </c>
      <c r="B89" s="287"/>
      <c r="C89" s="287"/>
      <c r="D89" s="171"/>
      <c r="E89" s="156">
        <f>E88</f>
        <v>0</v>
      </c>
    </row>
    <row r="90" spans="1:5" x14ac:dyDescent="0.25">
      <c r="A90" s="262" t="s">
        <v>386</v>
      </c>
      <c r="B90" s="263"/>
      <c r="C90" s="263" t="s">
        <v>38</v>
      </c>
      <c r="D90" s="264" t="s">
        <v>39</v>
      </c>
      <c r="E90" s="147"/>
    </row>
    <row r="91" spans="1:5" x14ac:dyDescent="0.25">
      <c r="A91" s="202">
        <v>6</v>
      </c>
      <c r="B91" s="268" t="s">
        <v>40</v>
      </c>
      <c r="C91" s="269"/>
      <c r="D91" s="270"/>
      <c r="E91" s="149" t="s">
        <v>10</v>
      </c>
    </row>
    <row r="92" spans="1:5" x14ac:dyDescent="0.25">
      <c r="A92" s="202" t="s">
        <v>0</v>
      </c>
      <c r="B92" s="158" t="s">
        <v>41</v>
      </c>
      <c r="C92" s="288">
        <v>0.05</v>
      </c>
      <c r="D92" s="289"/>
      <c r="E92" s="147">
        <v>0</v>
      </c>
    </row>
    <row r="93" spans="1:5" x14ac:dyDescent="0.25">
      <c r="A93" s="202" t="s">
        <v>2</v>
      </c>
      <c r="B93" s="158" t="s">
        <v>42</v>
      </c>
      <c r="C93" s="288">
        <v>6.7900000000000002E-2</v>
      </c>
      <c r="D93" s="289"/>
      <c r="E93" s="147">
        <v>0</v>
      </c>
    </row>
    <row r="94" spans="1:5" ht="16.5" customHeight="1" x14ac:dyDescent="0.25">
      <c r="A94" s="290" t="s">
        <v>3</v>
      </c>
      <c r="B94" s="292" t="s">
        <v>393</v>
      </c>
      <c r="C94" s="293"/>
      <c r="D94" s="172">
        <f>+(100-14.25)/100</f>
        <v>0.85750000000000004</v>
      </c>
      <c r="E94" s="147">
        <v>0</v>
      </c>
    </row>
    <row r="95" spans="1:5" x14ac:dyDescent="0.25">
      <c r="A95" s="290"/>
      <c r="B95" s="201" t="s">
        <v>43</v>
      </c>
      <c r="C95" s="169"/>
      <c r="D95" s="169"/>
      <c r="E95" s="147">
        <v>0</v>
      </c>
    </row>
    <row r="96" spans="1:5" x14ac:dyDescent="0.25">
      <c r="A96" s="290"/>
      <c r="B96" s="175" t="s">
        <v>44</v>
      </c>
      <c r="C96" s="176"/>
      <c r="D96" s="177"/>
      <c r="E96" s="147"/>
    </row>
    <row r="97" spans="1:5" x14ac:dyDescent="0.25">
      <c r="A97" s="290"/>
      <c r="B97" s="178" t="s">
        <v>387</v>
      </c>
      <c r="C97" s="179"/>
      <c r="D97" s="159">
        <v>1.6500000000000001E-2</v>
      </c>
      <c r="E97" s="147">
        <v>0</v>
      </c>
    </row>
    <row r="98" spans="1:5" x14ac:dyDescent="0.25">
      <c r="A98" s="290"/>
      <c r="B98" s="178" t="s">
        <v>388</v>
      </c>
      <c r="C98" s="179"/>
      <c r="D98" s="159">
        <v>7.5999999999999998E-2</v>
      </c>
      <c r="E98" s="147">
        <v>0</v>
      </c>
    </row>
    <row r="99" spans="1:5" x14ac:dyDescent="0.25">
      <c r="A99" s="290"/>
      <c r="B99" s="180" t="s">
        <v>45</v>
      </c>
      <c r="C99" s="181"/>
      <c r="D99" s="161"/>
      <c r="E99" s="147"/>
    </row>
    <row r="100" spans="1:5" x14ac:dyDescent="0.25">
      <c r="A100" s="290"/>
      <c r="B100" s="180" t="s">
        <v>46</v>
      </c>
      <c r="C100" s="181"/>
      <c r="D100" s="182"/>
      <c r="E100" s="147"/>
    </row>
    <row r="101" spans="1:5" ht="15.75" thickBot="1" x14ac:dyDescent="0.3">
      <c r="A101" s="291"/>
      <c r="B101" s="183" t="s">
        <v>203</v>
      </c>
      <c r="C101" s="184"/>
      <c r="D101" s="185">
        <v>0.05</v>
      </c>
      <c r="E101" s="147">
        <v>0</v>
      </c>
    </row>
    <row r="102" spans="1:5" ht="15.75" thickBot="1" x14ac:dyDescent="0.3">
      <c r="A102" s="187"/>
      <c r="B102" s="188" t="s">
        <v>47</v>
      </c>
      <c r="C102" s="188"/>
      <c r="D102" s="189">
        <f>SUM(D97:D101)</f>
        <v>0.14249999999999999</v>
      </c>
      <c r="E102" s="190">
        <f>SUM(E97:E101)</f>
        <v>0</v>
      </c>
    </row>
    <row r="103" spans="1:5" x14ac:dyDescent="0.25">
      <c r="A103" s="294" t="s">
        <v>48</v>
      </c>
      <c r="B103" s="295"/>
      <c r="C103" s="295"/>
      <c r="D103" s="296"/>
      <c r="E103" s="191">
        <f>+E92+E93+E102</f>
        <v>0</v>
      </c>
    </row>
    <row r="104" spans="1:5" x14ac:dyDescent="0.25">
      <c r="A104" s="259" t="s">
        <v>49</v>
      </c>
      <c r="B104" s="260"/>
      <c r="C104" s="260"/>
      <c r="D104" s="261"/>
      <c r="E104" s="141" t="s">
        <v>10</v>
      </c>
    </row>
    <row r="105" spans="1:5" x14ac:dyDescent="0.25">
      <c r="A105" s="202" t="s">
        <v>0</v>
      </c>
      <c r="B105" s="268" t="s">
        <v>50</v>
      </c>
      <c r="C105" s="297"/>
      <c r="D105" s="298"/>
      <c r="E105" s="147">
        <v>0</v>
      </c>
    </row>
    <row r="106" spans="1:5" x14ac:dyDescent="0.25">
      <c r="A106" s="202" t="s">
        <v>2</v>
      </c>
      <c r="B106" s="268" t="s">
        <v>389</v>
      </c>
      <c r="C106" s="297"/>
      <c r="D106" s="298"/>
      <c r="E106" s="147">
        <v>0</v>
      </c>
    </row>
    <row r="107" spans="1:5" x14ac:dyDescent="0.25">
      <c r="A107" s="202" t="s">
        <v>3</v>
      </c>
      <c r="B107" s="268" t="s">
        <v>390</v>
      </c>
      <c r="C107" s="297"/>
      <c r="D107" s="298"/>
      <c r="E107" s="147">
        <v>0</v>
      </c>
    </row>
    <row r="108" spans="1:5" x14ac:dyDescent="0.25">
      <c r="A108" s="202" t="s">
        <v>5</v>
      </c>
      <c r="B108" s="268" t="s">
        <v>391</v>
      </c>
      <c r="C108" s="297"/>
      <c r="D108" s="298"/>
      <c r="E108" s="147">
        <v>0</v>
      </c>
    </row>
    <row r="109" spans="1:5" x14ac:dyDescent="0.25">
      <c r="A109" s="202" t="s">
        <v>5</v>
      </c>
      <c r="B109" s="268" t="s">
        <v>392</v>
      </c>
      <c r="C109" s="297"/>
      <c r="D109" s="298"/>
      <c r="E109" s="147">
        <v>0</v>
      </c>
    </row>
    <row r="110" spans="1:5" x14ac:dyDescent="0.25">
      <c r="A110" s="302" t="s">
        <v>51</v>
      </c>
      <c r="B110" s="303"/>
      <c r="C110" s="304"/>
      <c r="D110" s="167"/>
      <c r="E110" s="147">
        <f>SUM(E105:E109)</f>
        <v>0</v>
      </c>
    </row>
    <row r="111" spans="1:5" x14ac:dyDescent="0.25">
      <c r="A111" s="202" t="s">
        <v>21</v>
      </c>
      <c r="B111" s="268" t="s">
        <v>452</v>
      </c>
      <c r="C111" s="297"/>
      <c r="D111" s="298"/>
      <c r="E111" s="147">
        <v>0</v>
      </c>
    </row>
    <row r="112" spans="1:5" ht="15.75" thickBot="1" x14ac:dyDescent="0.3">
      <c r="A112" s="299" t="s">
        <v>53</v>
      </c>
      <c r="B112" s="300"/>
      <c r="C112" s="300"/>
      <c r="D112" s="301"/>
      <c r="E112" s="192">
        <f>SUM(+E110+E111)</f>
        <v>0</v>
      </c>
    </row>
  </sheetData>
  <mergeCells count="68">
    <mergeCell ref="C13:E13"/>
    <mergeCell ref="A1:E1"/>
    <mergeCell ref="A2:E2"/>
    <mergeCell ref="C3:E3"/>
    <mergeCell ref="C4:E4"/>
    <mergeCell ref="C5:E5"/>
    <mergeCell ref="C6:E6"/>
    <mergeCell ref="A7:E7"/>
    <mergeCell ref="A8:E8"/>
    <mergeCell ref="A9:E9"/>
    <mergeCell ref="A10:D10"/>
    <mergeCell ref="C11:E11"/>
    <mergeCell ref="A25:D25"/>
    <mergeCell ref="C14:E14"/>
    <mergeCell ref="A15:D15"/>
    <mergeCell ref="B16:D16"/>
    <mergeCell ref="C17:D17"/>
    <mergeCell ref="C18:D18"/>
    <mergeCell ref="C19:D19"/>
    <mergeCell ref="C20:D20"/>
    <mergeCell ref="C21:D21"/>
    <mergeCell ref="C22:D22"/>
    <mergeCell ref="C23:D23"/>
    <mergeCell ref="A24:D24"/>
    <mergeCell ref="B54:D54"/>
    <mergeCell ref="B26:D26"/>
    <mergeCell ref="A29:C29"/>
    <mergeCell ref="A30:E30"/>
    <mergeCell ref="B31:D31"/>
    <mergeCell ref="A40:C40"/>
    <mergeCell ref="B41:D41"/>
    <mergeCell ref="A47:D47"/>
    <mergeCell ref="A48:D48"/>
    <mergeCell ref="B49:D49"/>
    <mergeCell ref="A52:C52"/>
    <mergeCell ref="A53:D53"/>
    <mergeCell ref="B81:D81"/>
    <mergeCell ref="A61:C61"/>
    <mergeCell ref="A62:D62"/>
    <mergeCell ref="B63:D63"/>
    <mergeCell ref="A70:C70"/>
    <mergeCell ref="A71:D71"/>
    <mergeCell ref="B72:D72"/>
    <mergeCell ref="A74:C74"/>
    <mergeCell ref="A75:D75"/>
    <mergeCell ref="B76:D76"/>
    <mergeCell ref="A79:C79"/>
    <mergeCell ref="A80:D80"/>
    <mergeCell ref="A104:D104"/>
    <mergeCell ref="A87:C87"/>
    <mergeCell ref="A88:B88"/>
    <mergeCell ref="C88:D88"/>
    <mergeCell ref="A89:C89"/>
    <mergeCell ref="A90:D90"/>
    <mergeCell ref="B91:D91"/>
    <mergeCell ref="C92:D92"/>
    <mergeCell ref="C93:D93"/>
    <mergeCell ref="A94:A101"/>
    <mergeCell ref="B94:C94"/>
    <mergeCell ref="A103:D103"/>
    <mergeCell ref="B111:D111"/>
    <mergeCell ref="A112:D112"/>
    <mergeCell ref="B105:D105"/>
    <mergeCell ref="B106:D106"/>
    <mergeCell ref="B107:D107"/>
    <mergeCell ref="B108:D108"/>
    <mergeCell ref="B109:D109"/>
    <mergeCell ref="A110:C110"/>
  </mergeCells>
  <hyperlinks>
    <hyperlink ref="B39" r:id="rId1" display="08 - Sebrae 0,3% ou 0,6% - IN nº 03, MPS/SRP/2005, Anexo II e III ver código da Tabela"/>
  </hyperlinks>
  <pageMargins left="0.511811024" right="0.511811024" top="0.78740157499999996" bottom="0.78740157499999996" header="0.31496062000000002" footer="0.31496062000000002"/>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showGridLines="0" topLeftCell="A79" zoomScaleNormal="100" workbookViewId="0">
      <selection activeCell="E111" sqref="E111"/>
    </sheetView>
  </sheetViews>
  <sheetFormatPr defaultRowHeight="15" x14ac:dyDescent="0.25"/>
  <cols>
    <col min="1" max="1" width="8.7109375" customWidth="1"/>
    <col min="2" max="2" width="44.42578125" customWidth="1"/>
    <col min="3" max="3" width="6.28515625" customWidth="1"/>
    <col min="4" max="4" width="17.140625" customWidth="1"/>
    <col min="5" max="5" width="12" customWidth="1"/>
  </cols>
  <sheetData>
    <row r="1" spans="1:5" ht="21.75" thickBot="1" x14ac:dyDescent="0.3">
      <c r="A1" s="238" t="s">
        <v>134</v>
      </c>
      <c r="B1" s="239"/>
      <c r="C1" s="239"/>
      <c r="D1" s="239"/>
      <c r="E1" s="240"/>
    </row>
    <row r="2" spans="1:5" x14ac:dyDescent="0.25">
      <c r="A2" s="241" t="s">
        <v>430</v>
      </c>
      <c r="B2" s="242"/>
      <c r="C2" s="242"/>
      <c r="D2" s="242"/>
      <c r="E2" s="243"/>
    </row>
    <row r="3" spans="1:5" ht="15" customHeight="1" x14ac:dyDescent="0.25">
      <c r="A3" s="139" t="s">
        <v>0</v>
      </c>
      <c r="B3" s="140" t="s">
        <v>1</v>
      </c>
      <c r="C3" s="244" t="s">
        <v>450</v>
      </c>
      <c r="D3" s="245"/>
      <c r="E3" s="246"/>
    </row>
    <row r="4" spans="1:5" ht="15" customHeight="1" x14ac:dyDescent="0.25">
      <c r="A4" s="139" t="s">
        <v>2</v>
      </c>
      <c r="B4" s="140" t="s">
        <v>139</v>
      </c>
      <c r="C4" s="247" t="s">
        <v>412</v>
      </c>
      <c r="D4" s="248"/>
      <c r="E4" s="249"/>
    </row>
    <row r="5" spans="1:5" ht="25.5" customHeight="1" x14ac:dyDescent="0.25">
      <c r="A5" s="139" t="s">
        <v>3</v>
      </c>
      <c r="B5" s="140" t="s">
        <v>4</v>
      </c>
      <c r="C5" s="247" t="s">
        <v>449</v>
      </c>
      <c r="D5" s="248"/>
      <c r="E5" s="249"/>
    </row>
    <row r="6" spans="1:5" x14ac:dyDescent="0.25">
      <c r="A6" s="139" t="s">
        <v>5</v>
      </c>
      <c r="B6" s="140" t="s">
        <v>335</v>
      </c>
      <c r="C6" s="247">
        <v>12</v>
      </c>
      <c r="D6" s="248"/>
      <c r="E6" s="249"/>
    </row>
    <row r="7" spans="1:5" x14ac:dyDescent="0.25">
      <c r="A7" s="250" t="s">
        <v>6</v>
      </c>
      <c r="B7" s="251"/>
      <c r="C7" s="251"/>
      <c r="D7" s="251"/>
      <c r="E7" s="252"/>
    </row>
    <row r="8" spans="1:5" x14ac:dyDescent="0.25">
      <c r="A8" s="253" t="s">
        <v>7</v>
      </c>
      <c r="B8" s="254"/>
      <c r="C8" s="254"/>
      <c r="D8" s="254"/>
      <c r="E8" s="255"/>
    </row>
    <row r="9" spans="1:5" x14ac:dyDescent="0.25">
      <c r="A9" s="256" t="s">
        <v>8</v>
      </c>
      <c r="B9" s="257"/>
      <c r="C9" s="257"/>
      <c r="D9" s="257"/>
      <c r="E9" s="258"/>
    </row>
    <row r="10" spans="1:5" x14ac:dyDescent="0.25">
      <c r="A10" s="259" t="s">
        <v>9</v>
      </c>
      <c r="B10" s="260"/>
      <c r="C10" s="260"/>
      <c r="D10" s="261"/>
      <c r="E10" s="141" t="s">
        <v>10</v>
      </c>
    </row>
    <row r="11" spans="1:5" ht="25.5" customHeight="1" x14ac:dyDescent="0.25">
      <c r="A11" s="139"/>
      <c r="B11" s="142" t="s">
        <v>135</v>
      </c>
      <c r="C11" s="247" t="s">
        <v>412</v>
      </c>
      <c r="D11" s="248"/>
      <c r="E11" s="249"/>
    </row>
    <row r="12" spans="1:5" x14ac:dyDescent="0.25">
      <c r="A12" s="139">
        <v>2</v>
      </c>
      <c r="B12" s="142" t="s">
        <v>11</v>
      </c>
      <c r="C12" s="143"/>
      <c r="D12" s="144"/>
      <c r="E12" s="145">
        <v>0</v>
      </c>
    </row>
    <row r="13" spans="1:5" ht="25.5" x14ac:dyDescent="0.25">
      <c r="A13" s="139">
        <v>3</v>
      </c>
      <c r="B13" s="142" t="s">
        <v>12</v>
      </c>
      <c r="C13" s="305" t="s">
        <v>415</v>
      </c>
      <c r="D13" s="306"/>
      <c r="E13" s="307"/>
    </row>
    <row r="14" spans="1:5" x14ac:dyDescent="0.25">
      <c r="A14" s="139">
        <v>4</v>
      </c>
      <c r="B14" s="146" t="s">
        <v>13</v>
      </c>
      <c r="C14" s="265" t="s">
        <v>336</v>
      </c>
      <c r="D14" s="266"/>
      <c r="E14" s="267"/>
    </row>
    <row r="15" spans="1:5" x14ac:dyDescent="0.25">
      <c r="A15" s="262" t="s">
        <v>14</v>
      </c>
      <c r="B15" s="263"/>
      <c r="C15" s="263"/>
      <c r="D15" s="264"/>
      <c r="E15" s="147"/>
    </row>
    <row r="16" spans="1:5" x14ac:dyDescent="0.25">
      <c r="A16" s="202">
        <v>1</v>
      </c>
      <c r="B16" s="268" t="s">
        <v>15</v>
      </c>
      <c r="C16" s="269"/>
      <c r="D16" s="270"/>
      <c r="E16" s="149" t="s">
        <v>10</v>
      </c>
    </row>
    <row r="17" spans="1:5" x14ac:dyDescent="0.25">
      <c r="A17" s="150" t="s">
        <v>0</v>
      </c>
      <c r="B17" s="151" t="s">
        <v>16</v>
      </c>
      <c r="C17" s="271"/>
      <c r="D17" s="272"/>
      <c r="E17" s="152">
        <f>+E12</f>
        <v>0</v>
      </c>
    </row>
    <row r="18" spans="1:5" ht="15" customHeight="1" x14ac:dyDescent="0.25">
      <c r="A18" s="150" t="s">
        <v>2</v>
      </c>
      <c r="B18" s="151" t="s">
        <v>17</v>
      </c>
      <c r="C18" s="273"/>
      <c r="D18" s="274"/>
      <c r="E18" s="153">
        <v>0</v>
      </c>
    </row>
    <row r="19" spans="1:5" ht="15" customHeight="1" x14ac:dyDescent="0.25">
      <c r="A19" s="150" t="s">
        <v>3</v>
      </c>
      <c r="B19" s="151" t="s">
        <v>444</v>
      </c>
      <c r="C19" s="273"/>
      <c r="D19" s="274"/>
      <c r="E19" s="153">
        <v>0</v>
      </c>
    </row>
    <row r="20" spans="1:5" ht="15" customHeight="1" x14ac:dyDescent="0.25">
      <c r="A20" s="150" t="s">
        <v>5</v>
      </c>
      <c r="B20" s="151" t="s">
        <v>19</v>
      </c>
      <c r="C20" s="273"/>
      <c r="D20" s="274"/>
      <c r="E20" s="153">
        <f>(((E17/180)*0.2))*0</f>
        <v>0</v>
      </c>
    </row>
    <row r="21" spans="1:5" ht="15" customHeight="1" x14ac:dyDescent="0.25">
      <c r="A21" s="150" t="s">
        <v>21</v>
      </c>
      <c r="B21" s="151" t="s">
        <v>22</v>
      </c>
      <c r="C21" s="275"/>
      <c r="D21" s="276"/>
      <c r="E21" s="153">
        <v>0</v>
      </c>
    </row>
    <row r="22" spans="1:5" x14ac:dyDescent="0.25">
      <c r="A22" s="150" t="s">
        <v>24</v>
      </c>
      <c r="B22" s="154" t="s">
        <v>136</v>
      </c>
      <c r="C22" s="273"/>
      <c r="D22" s="274"/>
      <c r="E22" s="153">
        <v>0</v>
      </c>
    </row>
    <row r="23" spans="1:5" x14ac:dyDescent="0.25">
      <c r="A23" s="150" t="s">
        <v>25</v>
      </c>
      <c r="B23" s="155" t="s">
        <v>137</v>
      </c>
      <c r="C23" s="273"/>
      <c r="D23" s="274"/>
      <c r="E23" s="153">
        <v>0</v>
      </c>
    </row>
    <row r="24" spans="1:5" x14ac:dyDescent="0.25">
      <c r="A24" s="277" t="s">
        <v>26</v>
      </c>
      <c r="B24" s="278"/>
      <c r="C24" s="278"/>
      <c r="D24" s="279"/>
      <c r="E24" s="156">
        <f>SUM(E17:E23)</f>
        <v>0</v>
      </c>
    </row>
    <row r="25" spans="1:5" x14ac:dyDescent="0.25">
      <c r="A25" s="262" t="s">
        <v>55</v>
      </c>
      <c r="B25" s="263"/>
      <c r="C25" s="263"/>
      <c r="D25" s="264"/>
      <c r="E25" s="147"/>
    </row>
    <row r="26" spans="1:5" x14ac:dyDescent="0.25">
      <c r="A26" s="202" t="s">
        <v>158</v>
      </c>
      <c r="B26" s="268" t="s">
        <v>339</v>
      </c>
      <c r="C26" s="269"/>
      <c r="D26" s="270"/>
      <c r="E26" s="149" t="s">
        <v>10</v>
      </c>
    </row>
    <row r="27" spans="1:5" x14ac:dyDescent="0.25">
      <c r="A27" s="157" t="s">
        <v>0</v>
      </c>
      <c r="B27" s="158" t="s">
        <v>33</v>
      </c>
      <c r="C27" s="146"/>
      <c r="D27" s="159">
        <f>1/12</f>
        <v>8.3299999999999999E-2</v>
      </c>
      <c r="E27" s="147">
        <v>0</v>
      </c>
    </row>
    <row r="28" spans="1:5" x14ac:dyDescent="0.25">
      <c r="A28" s="157" t="s">
        <v>2</v>
      </c>
      <c r="B28" s="158" t="s">
        <v>443</v>
      </c>
      <c r="C28" s="146"/>
      <c r="D28" s="159">
        <v>0.1111</v>
      </c>
      <c r="E28" s="147">
        <v>0</v>
      </c>
    </row>
    <row r="29" spans="1:5" x14ac:dyDescent="0.25">
      <c r="A29" s="277" t="s">
        <v>31</v>
      </c>
      <c r="B29" s="278"/>
      <c r="C29" s="280"/>
      <c r="D29" s="160">
        <f>SUM(D27:D28)</f>
        <v>0.19439999999999999</v>
      </c>
      <c r="E29" s="156">
        <f>SUM(E27:E28)</f>
        <v>0</v>
      </c>
    </row>
    <row r="30" spans="1:5" ht="28.5" customHeight="1" x14ac:dyDescent="0.25">
      <c r="A30" s="281" t="s">
        <v>340</v>
      </c>
      <c r="B30" s="282"/>
      <c r="C30" s="282"/>
      <c r="D30" s="282"/>
      <c r="E30" s="283"/>
    </row>
    <row r="31" spans="1:5" x14ac:dyDescent="0.25">
      <c r="A31" s="202" t="s">
        <v>159</v>
      </c>
      <c r="B31" s="268" t="s">
        <v>29</v>
      </c>
      <c r="C31" s="269"/>
      <c r="D31" s="270"/>
      <c r="E31" s="149" t="s">
        <v>10</v>
      </c>
    </row>
    <row r="32" spans="1:5" x14ac:dyDescent="0.25">
      <c r="A32" s="157" t="s">
        <v>0</v>
      </c>
      <c r="B32" s="161" t="s">
        <v>341</v>
      </c>
      <c r="C32" s="146"/>
      <c r="D32" s="159">
        <v>0.2</v>
      </c>
      <c r="E32" s="147">
        <v>0</v>
      </c>
    </row>
    <row r="33" spans="1:5" x14ac:dyDescent="0.25">
      <c r="A33" s="157" t="s">
        <v>2</v>
      </c>
      <c r="B33" s="162" t="s">
        <v>342</v>
      </c>
      <c r="C33" s="146"/>
      <c r="D33" s="159">
        <v>1.4999999999999999E-2</v>
      </c>
      <c r="E33" s="147">
        <v>0</v>
      </c>
    </row>
    <row r="34" spans="1:5" x14ac:dyDescent="0.25">
      <c r="A34" s="157" t="s">
        <v>3</v>
      </c>
      <c r="B34" s="146" t="s">
        <v>343</v>
      </c>
      <c r="C34" s="146"/>
      <c r="D34" s="159">
        <v>0.01</v>
      </c>
      <c r="E34" s="147">
        <v>0</v>
      </c>
    </row>
    <row r="35" spans="1:5" x14ac:dyDescent="0.25">
      <c r="A35" s="157" t="s">
        <v>5</v>
      </c>
      <c r="B35" s="163" t="s">
        <v>344</v>
      </c>
      <c r="C35" s="146"/>
      <c r="D35" s="159">
        <v>2E-3</v>
      </c>
      <c r="E35" s="147">
        <v>0</v>
      </c>
    </row>
    <row r="36" spans="1:5" x14ac:dyDescent="0.25">
      <c r="A36" s="157" t="s">
        <v>21</v>
      </c>
      <c r="B36" s="146" t="s">
        <v>345</v>
      </c>
      <c r="C36" s="146"/>
      <c r="D36" s="159">
        <v>2.5000000000000001E-2</v>
      </c>
      <c r="E36" s="147">
        <v>0</v>
      </c>
    </row>
    <row r="37" spans="1:5" x14ac:dyDescent="0.25">
      <c r="A37" s="157" t="s">
        <v>24</v>
      </c>
      <c r="B37" s="162" t="s">
        <v>346</v>
      </c>
      <c r="C37" s="146"/>
      <c r="D37" s="159">
        <v>0.08</v>
      </c>
      <c r="E37" s="147">
        <v>0</v>
      </c>
    </row>
    <row r="38" spans="1:5" x14ac:dyDescent="0.25">
      <c r="A38" s="157" t="s">
        <v>25</v>
      </c>
      <c r="B38" s="163" t="s">
        <v>442</v>
      </c>
      <c r="C38" s="146"/>
      <c r="D38" s="159">
        <v>0.03</v>
      </c>
      <c r="E38" s="147">
        <v>0</v>
      </c>
    </row>
    <row r="39" spans="1:5" x14ac:dyDescent="0.25">
      <c r="A39" s="157" t="s">
        <v>30</v>
      </c>
      <c r="B39" s="164" t="s">
        <v>348</v>
      </c>
      <c r="C39" s="146"/>
      <c r="D39" s="159">
        <v>6.0000000000000001E-3</v>
      </c>
      <c r="E39" s="147">
        <v>0</v>
      </c>
    </row>
    <row r="40" spans="1:5" x14ac:dyDescent="0.25">
      <c r="A40" s="277" t="s">
        <v>31</v>
      </c>
      <c r="B40" s="278"/>
      <c r="C40" s="280"/>
      <c r="D40" s="160">
        <f>SUM(D32:D39)</f>
        <v>0.36799999999999999</v>
      </c>
      <c r="E40" s="156">
        <f>SUM(E32:E39)</f>
        <v>0</v>
      </c>
    </row>
    <row r="41" spans="1:5" x14ac:dyDescent="0.25">
      <c r="A41" s="202" t="s">
        <v>349</v>
      </c>
      <c r="B41" s="268" t="s">
        <v>350</v>
      </c>
      <c r="C41" s="269"/>
      <c r="D41" s="270"/>
      <c r="E41" s="149" t="s">
        <v>10</v>
      </c>
    </row>
    <row r="42" spans="1:5" x14ac:dyDescent="0.25">
      <c r="A42" s="157" t="s">
        <v>0</v>
      </c>
      <c r="B42" s="155" t="s">
        <v>351</v>
      </c>
      <c r="C42" s="146"/>
      <c r="D42" s="154"/>
      <c r="E42" s="147">
        <v>0</v>
      </c>
    </row>
    <row r="43" spans="1:5" x14ac:dyDescent="0.25">
      <c r="A43" s="157" t="s">
        <v>2</v>
      </c>
      <c r="B43" s="155" t="s">
        <v>352</v>
      </c>
      <c r="C43" s="146"/>
      <c r="D43" s="166"/>
      <c r="E43" s="147">
        <v>0</v>
      </c>
    </row>
    <row r="44" spans="1:5" x14ac:dyDescent="0.25">
      <c r="A44" s="157" t="s">
        <v>3</v>
      </c>
      <c r="B44" s="155" t="s">
        <v>353</v>
      </c>
      <c r="C44" s="146"/>
      <c r="D44" s="166"/>
      <c r="E44" s="147">
        <v>0</v>
      </c>
    </row>
    <row r="45" spans="1:5" x14ac:dyDescent="0.25">
      <c r="A45" s="157" t="s">
        <v>5</v>
      </c>
      <c r="B45" s="155" t="s">
        <v>354</v>
      </c>
      <c r="C45" s="146"/>
      <c r="D45" s="166"/>
      <c r="E45" s="147">
        <v>0</v>
      </c>
    </row>
    <row r="46" spans="1:5" x14ac:dyDescent="0.25">
      <c r="A46" s="157" t="s">
        <v>21</v>
      </c>
      <c r="B46" s="155" t="s">
        <v>355</v>
      </c>
      <c r="C46" s="146"/>
      <c r="D46" s="166"/>
      <c r="E46" s="147">
        <v>0</v>
      </c>
    </row>
    <row r="47" spans="1:5" x14ac:dyDescent="0.25">
      <c r="A47" s="277" t="s">
        <v>27</v>
      </c>
      <c r="B47" s="278"/>
      <c r="C47" s="278"/>
      <c r="D47" s="279"/>
      <c r="E47" s="156">
        <f>SUM(E42:E46)</f>
        <v>0</v>
      </c>
    </row>
    <row r="48" spans="1:5" x14ac:dyDescent="0.25">
      <c r="A48" s="262" t="s">
        <v>356</v>
      </c>
      <c r="B48" s="263"/>
      <c r="C48" s="263"/>
      <c r="D48" s="264"/>
      <c r="E48" s="147"/>
    </row>
    <row r="49" spans="1:5" x14ac:dyDescent="0.25">
      <c r="A49" s="202" t="s">
        <v>158</v>
      </c>
      <c r="B49" s="268" t="s">
        <v>357</v>
      </c>
      <c r="C49" s="269"/>
      <c r="D49" s="270"/>
      <c r="E49" s="147">
        <v>0</v>
      </c>
    </row>
    <row r="50" spans="1:5" x14ac:dyDescent="0.25">
      <c r="A50" s="202" t="s">
        <v>159</v>
      </c>
      <c r="B50" s="158" t="s">
        <v>358</v>
      </c>
      <c r="C50" s="146"/>
      <c r="D50" s="167" t="s">
        <v>133</v>
      </c>
      <c r="E50" s="147">
        <v>0</v>
      </c>
    </row>
    <row r="51" spans="1:5" x14ac:dyDescent="0.25">
      <c r="A51" s="202" t="s">
        <v>349</v>
      </c>
      <c r="B51" s="158" t="s">
        <v>359</v>
      </c>
      <c r="C51" s="146"/>
      <c r="D51" s="167" t="s">
        <v>133</v>
      </c>
      <c r="E51" s="147">
        <v>0</v>
      </c>
    </row>
    <row r="52" spans="1:5" x14ac:dyDescent="0.25">
      <c r="A52" s="277" t="s">
        <v>31</v>
      </c>
      <c r="B52" s="278"/>
      <c r="C52" s="280"/>
      <c r="D52" s="168" t="s">
        <v>133</v>
      </c>
      <c r="E52" s="156">
        <f>SUM(E49:E51)</f>
        <v>0</v>
      </c>
    </row>
    <row r="53" spans="1:5" x14ac:dyDescent="0.25">
      <c r="A53" s="262" t="s">
        <v>360</v>
      </c>
      <c r="B53" s="263"/>
      <c r="C53" s="263"/>
      <c r="D53" s="264"/>
      <c r="E53" s="147"/>
    </row>
    <row r="54" spans="1:5" x14ac:dyDescent="0.25">
      <c r="A54" s="202" t="s">
        <v>361</v>
      </c>
      <c r="B54" s="268" t="s">
        <v>34</v>
      </c>
      <c r="C54" s="269"/>
      <c r="D54" s="270"/>
      <c r="E54" s="149" t="s">
        <v>10</v>
      </c>
    </row>
    <row r="55" spans="1:5" x14ac:dyDescent="0.25">
      <c r="A55" s="157" t="s">
        <v>0</v>
      </c>
      <c r="B55" s="158" t="s">
        <v>362</v>
      </c>
      <c r="C55" s="162"/>
      <c r="D55" s="159">
        <v>4.1999999999999997E-3</v>
      </c>
      <c r="E55" s="147">
        <v>0</v>
      </c>
    </row>
    <row r="56" spans="1:5" x14ac:dyDescent="0.25">
      <c r="A56" s="157" t="s">
        <v>2</v>
      </c>
      <c r="B56" s="155" t="s">
        <v>363</v>
      </c>
      <c r="C56" s="162"/>
      <c r="D56" s="159">
        <f>D37*D55</f>
        <v>2.9999999999999997E-4</v>
      </c>
      <c r="E56" s="147">
        <v>0</v>
      </c>
    </row>
    <row r="57" spans="1:5" ht="25.5" x14ac:dyDescent="0.25">
      <c r="A57" s="157" t="s">
        <v>3</v>
      </c>
      <c r="B57" s="155" t="s">
        <v>364</v>
      </c>
      <c r="C57" s="162"/>
      <c r="D57" s="159">
        <f>(0.08*0.4*0.9)*(1+0.0833+0.09075+0.03025)</f>
        <v>3.4700000000000002E-2</v>
      </c>
      <c r="E57" s="147">
        <v>0</v>
      </c>
    </row>
    <row r="58" spans="1:5" x14ac:dyDescent="0.25">
      <c r="A58" s="157" t="s">
        <v>5</v>
      </c>
      <c r="B58" s="169" t="s">
        <v>35</v>
      </c>
      <c r="C58" s="162"/>
      <c r="D58" s="159">
        <v>1.9400000000000001E-2</v>
      </c>
      <c r="E58" s="147">
        <v>0</v>
      </c>
    </row>
    <row r="59" spans="1:5" ht="25.5" x14ac:dyDescent="0.25">
      <c r="A59" s="157" t="s">
        <v>21</v>
      </c>
      <c r="B59" s="155" t="s">
        <v>365</v>
      </c>
      <c r="C59" s="162"/>
      <c r="D59" s="159">
        <f>D40*D58</f>
        <v>7.1000000000000004E-3</v>
      </c>
      <c r="E59" s="147">
        <v>0</v>
      </c>
    </row>
    <row r="60" spans="1:5" ht="25.5" x14ac:dyDescent="0.25">
      <c r="A60" s="157" t="s">
        <v>24</v>
      </c>
      <c r="B60" s="155" t="s">
        <v>366</v>
      </c>
      <c r="C60" s="162"/>
      <c r="D60" s="159">
        <f>(0.08*0.4)*(0.08*D37)</f>
        <v>2.0000000000000001E-4</v>
      </c>
      <c r="E60" s="147">
        <v>0</v>
      </c>
    </row>
    <row r="61" spans="1:5" x14ac:dyDescent="0.25">
      <c r="A61" s="277" t="s">
        <v>31</v>
      </c>
      <c r="B61" s="278"/>
      <c r="C61" s="278"/>
      <c r="D61" s="170">
        <f>SUM(D55:D60)</f>
        <v>6.59E-2</v>
      </c>
      <c r="E61" s="156">
        <f>SUM(E55:E60)</f>
        <v>0</v>
      </c>
    </row>
    <row r="62" spans="1:5" x14ac:dyDescent="0.25">
      <c r="A62" s="262" t="s">
        <v>367</v>
      </c>
      <c r="B62" s="263"/>
      <c r="C62" s="263"/>
      <c r="D62" s="264"/>
      <c r="E62" s="147"/>
    </row>
    <row r="63" spans="1:5" x14ac:dyDescent="0.25">
      <c r="A63" s="202" t="s">
        <v>28</v>
      </c>
      <c r="B63" s="284" t="s">
        <v>368</v>
      </c>
      <c r="C63" s="263"/>
      <c r="D63" s="264"/>
      <c r="E63" s="149" t="s">
        <v>10</v>
      </c>
    </row>
    <row r="64" spans="1:5" x14ac:dyDescent="0.25">
      <c r="A64" s="157" t="s">
        <v>0</v>
      </c>
      <c r="B64" s="158" t="s">
        <v>401</v>
      </c>
      <c r="C64" s="146"/>
      <c r="D64" s="159">
        <f>D28/12</f>
        <v>9.2999999999999992E-3</v>
      </c>
      <c r="E64" s="147">
        <v>0</v>
      </c>
    </row>
    <row r="65" spans="1:5" ht="25.5" x14ac:dyDescent="0.25">
      <c r="A65" s="157" t="s">
        <v>2</v>
      </c>
      <c r="B65" s="158" t="s">
        <v>369</v>
      </c>
      <c r="C65" s="146"/>
      <c r="D65" s="159">
        <v>1.66E-2</v>
      </c>
      <c r="E65" s="147">
        <v>0</v>
      </c>
    </row>
    <row r="66" spans="1:5" x14ac:dyDescent="0.25">
      <c r="A66" s="157" t="s">
        <v>3</v>
      </c>
      <c r="B66" s="158" t="s">
        <v>370</v>
      </c>
      <c r="C66" s="146"/>
      <c r="D66" s="159">
        <v>2.0000000000000001E-4</v>
      </c>
      <c r="E66" s="147">
        <v>0</v>
      </c>
    </row>
    <row r="67" spans="1:5" x14ac:dyDescent="0.25">
      <c r="A67" s="157" t="s">
        <v>5</v>
      </c>
      <c r="B67" s="158" t="s">
        <v>371</v>
      </c>
      <c r="C67" s="146"/>
      <c r="D67" s="159">
        <v>2.8E-3</v>
      </c>
      <c r="E67" s="147">
        <v>0</v>
      </c>
    </row>
    <row r="68" spans="1:5" x14ac:dyDescent="0.25">
      <c r="A68" s="157" t="s">
        <v>21</v>
      </c>
      <c r="B68" s="158" t="s">
        <v>372</v>
      </c>
      <c r="C68" s="146"/>
      <c r="D68" s="159">
        <v>2.9999999999999997E-4</v>
      </c>
      <c r="E68" s="147">
        <v>0</v>
      </c>
    </row>
    <row r="69" spans="1:5" x14ac:dyDescent="0.25">
      <c r="A69" s="157" t="s">
        <v>24</v>
      </c>
      <c r="B69" s="158" t="s">
        <v>451</v>
      </c>
      <c r="C69" s="162"/>
      <c r="D69" s="159">
        <v>0</v>
      </c>
      <c r="E69" s="147">
        <v>0</v>
      </c>
    </row>
    <row r="70" spans="1:5" x14ac:dyDescent="0.25">
      <c r="A70" s="277" t="s">
        <v>373</v>
      </c>
      <c r="B70" s="278"/>
      <c r="C70" s="279"/>
      <c r="D70" s="170">
        <f>SUM(D64:D69)</f>
        <v>2.92E-2</v>
      </c>
      <c r="E70" s="156">
        <f>SUM(E64:E69)</f>
        <v>0</v>
      </c>
    </row>
    <row r="71" spans="1:5" x14ac:dyDescent="0.25">
      <c r="A71" s="262"/>
      <c r="B71" s="263"/>
      <c r="C71" s="263"/>
      <c r="D71" s="264"/>
      <c r="E71" s="147"/>
    </row>
    <row r="72" spans="1:5" x14ac:dyDescent="0.25">
      <c r="A72" s="202" t="s">
        <v>133</v>
      </c>
      <c r="B72" s="268" t="s">
        <v>374</v>
      </c>
      <c r="C72" s="269"/>
      <c r="D72" s="270"/>
      <c r="E72" s="149" t="s">
        <v>10</v>
      </c>
    </row>
    <row r="73" spans="1:5" x14ac:dyDescent="0.25">
      <c r="A73" s="157" t="s">
        <v>0</v>
      </c>
      <c r="B73" s="158" t="s">
        <v>375</v>
      </c>
      <c r="C73" s="146"/>
      <c r="D73" s="159">
        <v>0</v>
      </c>
      <c r="E73" s="147">
        <v>0</v>
      </c>
    </row>
    <row r="74" spans="1:5" x14ac:dyDescent="0.25">
      <c r="A74" s="277" t="s">
        <v>31</v>
      </c>
      <c r="B74" s="278"/>
      <c r="C74" s="278"/>
      <c r="D74" s="160">
        <f>D73</f>
        <v>0</v>
      </c>
      <c r="E74" s="156">
        <f>E73</f>
        <v>0</v>
      </c>
    </row>
    <row r="75" spans="1:5" x14ac:dyDescent="0.25">
      <c r="A75" s="262" t="s">
        <v>376</v>
      </c>
      <c r="B75" s="263"/>
      <c r="C75" s="263"/>
      <c r="D75" s="264"/>
      <c r="E75" s="147"/>
    </row>
    <row r="76" spans="1:5" x14ac:dyDescent="0.25">
      <c r="A76" s="202">
        <v>4</v>
      </c>
      <c r="B76" s="268" t="s">
        <v>36</v>
      </c>
      <c r="C76" s="269"/>
      <c r="D76" s="270"/>
      <c r="E76" s="149" t="s">
        <v>10</v>
      </c>
    </row>
    <row r="77" spans="1:5" x14ac:dyDescent="0.25">
      <c r="A77" s="157" t="s">
        <v>28</v>
      </c>
      <c r="B77" s="158" t="s">
        <v>368</v>
      </c>
      <c r="C77" s="146"/>
      <c r="D77" s="159">
        <f>D70</f>
        <v>2.92E-2</v>
      </c>
      <c r="E77" s="147">
        <v>0</v>
      </c>
    </row>
    <row r="78" spans="1:5" x14ac:dyDescent="0.25">
      <c r="A78" s="157" t="s">
        <v>32</v>
      </c>
      <c r="B78" s="158" t="s">
        <v>374</v>
      </c>
      <c r="C78" s="162"/>
      <c r="D78" s="159">
        <f>D74</f>
        <v>0</v>
      </c>
      <c r="E78" s="147">
        <v>0</v>
      </c>
    </row>
    <row r="79" spans="1:5" x14ac:dyDescent="0.25">
      <c r="A79" s="277" t="s">
        <v>377</v>
      </c>
      <c r="B79" s="278"/>
      <c r="C79" s="279"/>
      <c r="D79" s="170">
        <f>SUM(D74:D78)</f>
        <v>2.92E-2</v>
      </c>
      <c r="E79" s="156">
        <f>SUM(E77:E78)</f>
        <v>0</v>
      </c>
    </row>
    <row r="80" spans="1:5" x14ac:dyDescent="0.25">
      <c r="A80" s="262" t="s">
        <v>378</v>
      </c>
      <c r="B80" s="263"/>
      <c r="C80" s="263"/>
      <c r="D80" s="264"/>
      <c r="E80" s="147"/>
    </row>
    <row r="81" spans="1:5" x14ac:dyDescent="0.25">
      <c r="A81" s="202">
        <v>5</v>
      </c>
      <c r="B81" s="268" t="s">
        <v>379</v>
      </c>
      <c r="C81" s="269"/>
      <c r="D81" s="270"/>
      <c r="E81" s="149" t="s">
        <v>10</v>
      </c>
    </row>
    <row r="82" spans="1:5" x14ac:dyDescent="0.25">
      <c r="A82" s="157" t="s">
        <v>0</v>
      </c>
      <c r="B82" s="158" t="s">
        <v>380</v>
      </c>
      <c r="C82" s="146"/>
      <c r="D82" s="159" t="s">
        <v>133</v>
      </c>
      <c r="E82" s="147">
        <v>0</v>
      </c>
    </row>
    <row r="83" spans="1:5" x14ac:dyDescent="0.25">
      <c r="A83" s="157" t="s">
        <v>2</v>
      </c>
      <c r="B83" s="158" t="s">
        <v>381</v>
      </c>
      <c r="C83" s="146"/>
      <c r="D83" s="159"/>
      <c r="E83" s="147">
        <v>0</v>
      </c>
    </row>
    <row r="84" spans="1:5" x14ac:dyDescent="0.25">
      <c r="A84" s="157" t="s">
        <v>3</v>
      </c>
      <c r="B84" s="158" t="s">
        <v>200</v>
      </c>
      <c r="C84" s="146"/>
      <c r="D84" s="159"/>
      <c r="E84" s="147">
        <v>0</v>
      </c>
    </row>
    <row r="85" spans="1:5" ht="25.5" x14ac:dyDescent="0.25">
      <c r="A85" s="157" t="s">
        <v>5</v>
      </c>
      <c r="B85" s="158" t="s">
        <v>382</v>
      </c>
      <c r="C85" s="146"/>
      <c r="D85" s="159"/>
      <c r="E85" s="147">
        <v>0</v>
      </c>
    </row>
    <row r="86" spans="1:5" x14ac:dyDescent="0.25">
      <c r="A86" s="157" t="s">
        <v>21</v>
      </c>
      <c r="B86" s="158" t="s">
        <v>402</v>
      </c>
      <c r="C86" s="162"/>
      <c r="D86" s="159" t="s">
        <v>133</v>
      </c>
      <c r="E86" s="147">
        <v>0</v>
      </c>
    </row>
    <row r="87" spans="1:5" x14ac:dyDescent="0.25">
      <c r="A87" s="277" t="s">
        <v>384</v>
      </c>
      <c r="B87" s="278"/>
      <c r="C87" s="279"/>
      <c r="D87" s="170" t="s">
        <v>133</v>
      </c>
      <c r="E87" s="156">
        <f>SUM(E82:E86)</f>
        <v>0</v>
      </c>
    </row>
    <row r="88" spans="1:5" x14ac:dyDescent="0.25">
      <c r="A88" s="259" t="s">
        <v>37</v>
      </c>
      <c r="B88" s="261"/>
      <c r="C88" s="285" t="s">
        <v>31</v>
      </c>
      <c r="D88" s="261"/>
      <c r="E88" s="147">
        <v>0</v>
      </c>
    </row>
    <row r="89" spans="1:5" ht="28.5" customHeight="1" x14ac:dyDescent="0.25">
      <c r="A89" s="286" t="s">
        <v>385</v>
      </c>
      <c r="B89" s="287"/>
      <c r="C89" s="287"/>
      <c r="D89" s="171"/>
      <c r="E89" s="156">
        <f>E88</f>
        <v>0</v>
      </c>
    </row>
    <row r="90" spans="1:5" x14ac:dyDescent="0.25">
      <c r="A90" s="262" t="s">
        <v>386</v>
      </c>
      <c r="B90" s="263"/>
      <c r="C90" s="263" t="s">
        <v>38</v>
      </c>
      <c r="D90" s="264" t="s">
        <v>39</v>
      </c>
      <c r="E90" s="147"/>
    </row>
    <row r="91" spans="1:5" x14ac:dyDescent="0.25">
      <c r="A91" s="202">
        <v>6</v>
      </c>
      <c r="B91" s="268" t="s">
        <v>40</v>
      </c>
      <c r="C91" s="269"/>
      <c r="D91" s="270"/>
      <c r="E91" s="149" t="s">
        <v>10</v>
      </c>
    </row>
    <row r="92" spans="1:5" x14ac:dyDescent="0.25">
      <c r="A92" s="202" t="s">
        <v>0</v>
      </c>
      <c r="B92" s="158" t="s">
        <v>41</v>
      </c>
      <c r="C92" s="288">
        <v>0.05</v>
      </c>
      <c r="D92" s="289"/>
      <c r="E92" s="147">
        <v>0</v>
      </c>
    </row>
    <row r="93" spans="1:5" x14ac:dyDescent="0.25">
      <c r="A93" s="202" t="s">
        <v>2</v>
      </c>
      <c r="B93" s="158" t="s">
        <v>42</v>
      </c>
      <c r="C93" s="288">
        <v>6.7900000000000002E-2</v>
      </c>
      <c r="D93" s="289"/>
      <c r="E93" s="147">
        <v>0</v>
      </c>
    </row>
    <row r="94" spans="1:5" x14ac:dyDescent="0.25">
      <c r="A94" s="290" t="s">
        <v>3</v>
      </c>
      <c r="B94" s="292" t="s">
        <v>54</v>
      </c>
      <c r="C94" s="293"/>
      <c r="D94" s="172">
        <f>+(100-14.25)/100</f>
        <v>0.85750000000000004</v>
      </c>
      <c r="E94" s="147">
        <v>0</v>
      </c>
    </row>
    <row r="95" spans="1:5" x14ac:dyDescent="0.25">
      <c r="A95" s="290"/>
      <c r="B95" s="201" t="s">
        <v>43</v>
      </c>
      <c r="C95" s="169"/>
      <c r="D95" s="169"/>
      <c r="E95" s="147">
        <v>0</v>
      </c>
    </row>
    <row r="96" spans="1:5" x14ac:dyDescent="0.25">
      <c r="A96" s="290"/>
      <c r="B96" s="175" t="s">
        <v>44</v>
      </c>
      <c r="C96" s="176"/>
      <c r="D96" s="177"/>
      <c r="E96" s="147"/>
    </row>
    <row r="97" spans="1:5" x14ac:dyDescent="0.25">
      <c r="A97" s="290"/>
      <c r="B97" s="178" t="s">
        <v>387</v>
      </c>
      <c r="C97" s="179"/>
      <c r="D97" s="159">
        <v>1.6500000000000001E-2</v>
      </c>
      <c r="E97" s="147">
        <v>0</v>
      </c>
    </row>
    <row r="98" spans="1:5" x14ac:dyDescent="0.25">
      <c r="A98" s="290"/>
      <c r="B98" s="178" t="s">
        <v>388</v>
      </c>
      <c r="C98" s="179"/>
      <c r="D98" s="159">
        <v>7.5999999999999998E-2</v>
      </c>
      <c r="E98" s="147">
        <v>0</v>
      </c>
    </row>
    <row r="99" spans="1:5" x14ac:dyDescent="0.25">
      <c r="A99" s="290"/>
      <c r="B99" s="180" t="s">
        <v>45</v>
      </c>
      <c r="C99" s="181"/>
      <c r="D99" s="161"/>
      <c r="E99" s="147"/>
    </row>
    <row r="100" spans="1:5" x14ac:dyDescent="0.25">
      <c r="A100" s="290"/>
      <c r="B100" s="180" t="s">
        <v>46</v>
      </c>
      <c r="C100" s="181"/>
      <c r="D100" s="182"/>
      <c r="E100" s="147"/>
    </row>
    <row r="101" spans="1:5" ht="15.75" thickBot="1" x14ac:dyDescent="0.3">
      <c r="A101" s="291"/>
      <c r="B101" s="183" t="s">
        <v>203</v>
      </c>
      <c r="C101" s="184"/>
      <c r="D101" s="185">
        <v>0.05</v>
      </c>
      <c r="E101" s="147">
        <v>0</v>
      </c>
    </row>
    <row r="102" spans="1:5" ht="15.75" thickBot="1" x14ac:dyDescent="0.3">
      <c r="A102" s="187"/>
      <c r="B102" s="188" t="s">
        <v>47</v>
      </c>
      <c r="C102" s="188"/>
      <c r="D102" s="189">
        <f>SUM(D97:D101)</f>
        <v>0.14249999999999999</v>
      </c>
      <c r="E102" s="190">
        <f>SUM(E97:E101)</f>
        <v>0</v>
      </c>
    </row>
    <row r="103" spans="1:5" x14ac:dyDescent="0.25">
      <c r="A103" s="294" t="s">
        <v>48</v>
      </c>
      <c r="B103" s="295"/>
      <c r="C103" s="295"/>
      <c r="D103" s="296"/>
      <c r="E103" s="191">
        <f>+E92+E93+E102</f>
        <v>0</v>
      </c>
    </row>
    <row r="104" spans="1:5" x14ac:dyDescent="0.25">
      <c r="A104" s="259" t="s">
        <v>49</v>
      </c>
      <c r="B104" s="260"/>
      <c r="C104" s="260"/>
      <c r="D104" s="261"/>
      <c r="E104" s="141" t="s">
        <v>10</v>
      </c>
    </row>
    <row r="105" spans="1:5" x14ac:dyDescent="0.25">
      <c r="A105" s="202" t="s">
        <v>0</v>
      </c>
      <c r="B105" s="268" t="s">
        <v>50</v>
      </c>
      <c r="C105" s="297"/>
      <c r="D105" s="298"/>
      <c r="E105" s="147">
        <v>0</v>
      </c>
    </row>
    <row r="106" spans="1:5" x14ac:dyDescent="0.25">
      <c r="A106" s="202" t="s">
        <v>2</v>
      </c>
      <c r="B106" s="268" t="s">
        <v>389</v>
      </c>
      <c r="C106" s="297"/>
      <c r="D106" s="298"/>
      <c r="E106" s="147">
        <v>0</v>
      </c>
    </row>
    <row r="107" spans="1:5" x14ac:dyDescent="0.25">
      <c r="A107" s="202" t="s">
        <v>3</v>
      </c>
      <c r="B107" s="268" t="s">
        <v>390</v>
      </c>
      <c r="C107" s="297"/>
      <c r="D107" s="298"/>
      <c r="E107" s="147">
        <v>0</v>
      </c>
    </row>
    <row r="108" spans="1:5" x14ac:dyDescent="0.25">
      <c r="A108" s="202" t="s">
        <v>5</v>
      </c>
      <c r="B108" s="268" t="s">
        <v>391</v>
      </c>
      <c r="C108" s="297"/>
      <c r="D108" s="298"/>
      <c r="E108" s="147">
        <v>0</v>
      </c>
    </row>
    <row r="109" spans="1:5" x14ac:dyDescent="0.25">
      <c r="A109" s="202" t="s">
        <v>5</v>
      </c>
      <c r="B109" s="268" t="s">
        <v>392</v>
      </c>
      <c r="C109" s="297"/>
      <c r="D109" s="298"/>
      <c r="E109" s="147">
        <v>0</v>
      </c>
    </row>
    <row r="110" spans="1:5" x14ac:dyDescent="0.25">
      <c r="A110" s="302" t="s">
        <v>51</v>
      </c>
      <c r="B110" s="303"/>
      <c r="C110" s="304"/>
      <c r="D110" s="167"/>
      <c r="E110" s="147">
        <f>SUM(E105:E109)</f>
        <v>0</v>
      </c>
    </row>
    <row r="111" spans="1:5" x14ac:dyDescent="0.25">
      <c r="A111" s="202" t="s">
        <v>21</v>
      </c>
      <c r="B111" s="268" t="s">
        <v>452</v>
      </c>
      <c r="C111" s="297"/>
      <c r="D111" s="298"/>
      <c r="E111" s="147">
        <v>0</v>
      </c>
    </row>
    <row r="112" spans="1:5" ht="15.75" thickBot="1" x14ac:dyDescent="0.3">
      <c r="A112" s="299" t="s">
        <v>53</v>
      </c>
      <c r="B112" s="300"/>
      <c r="C112" s="300"/>
      <c r="D112" s="301"/>
      <c r="E112" s="192">
        <f>SUM(E110:E111)</f>
        <v>0</v>
      </c>
    </row>
  </sheetData>
  <mergeCells count="68">
    <mergeCell ref="C13:E13"/>
    <mergeCell ref="A1:E1"/>
    <mergeCell ref="A2:E2"/>
    <mergeCell ref="C3:E3"/>
    <mergeCell ref="C4:E4"/>
    <mergeCell ref="C5:E5"/>
    <mergeCell ref="C6:E6"/>
    <mergeCell ref="A7:E7"/>
    <mergeCell ref="A8:E8"/>
    <mergeCell ref="A9:E9"/>
    <mergeCell ref="A10:D10"/>
    <mergeCell ref="C11:E11"/>
    <mergeCell ref="A25:D25"/>
    <mergeCell ref="C14:E14"/>
    <mergeCell ref="A15:D15"/>
    <mergeCell ref="B16:D16"/>
    <mergeCell ref="C17:D17"/>
    <mergeCell ref="C18:D18"/>
    <mergeCell ref="C19:D19"/>
    <mergeCell ref="C20:D20"/>
    <mergeCell ref="C21:D21"/>
    <mergeCell ref="C22:D22"/>
    <mergeCell ref="C23:D23"/>
    <mergeCell ref="A24:D24"/>
    <mergeCell ref="B54:D54"/>
    <mergeCell ref="B26:D26"/>
    <mergeCell ref="A29:C29"/>
    <mergeCell ref="A30:E30"/>
    <mergeCell ref="B31:D31"/>
    <mergeCell ref="A40:C40"/>
    <mergeCell ref="B41:D41"/>
    <mergeCell ref="A47:D47"/>
    <mergeCell ref="A48:D48"/>
    <mergeCell ref="B49:D49"/>
    <mergeCell ref="A52:C52"/>
    <mergeCell ref="A53:D53"/>
    <mergeCell ref="B81:D81"/>
    <mergeCell ref="A61:C61"/>
    <mergeCell ref="A62:D62"/>
    <mergeCell ref="B63:D63"/>
    <mergeCell ref="A70:C70"/>
    <mergeCell ref="A71:D71"/>
    <mergeCell ref="B72:D72"/>
    <mergeCell ref="A74:C74"/>
    <mergeCell ref="A75:D75"/>
    <mergeCell ref="B76:D76"/>
    <mergeCell ref="A79:C79"/>
    <mergeCell ref="A80:D80"/>
    <mergeCell ref="A104:D104"/>
    <mergeCell ref="A87:C87"/>
    <mergeCell ref="A88:B88"/>
    <mergeCell ref="C88:D88"/>
    <mergeCell ref="A89:C89"/>
    <mergeCell ref="A90:D90"/>
    <mergeCell ref="B91:D91"/>
    <mergeCell ref="C92:D92"/>
    <mergeCell ref="C93:D93"/>
    <mergeCell ref="A94:A101"/>
    <mergeCell ref="B94:C94"/>
    <mergeCell ref="A103:D103"/>
    <mergeCell ref="B111:D111"/>
    <mergeCell ref="A112:D112"/>
    <mergeCell ref="B105:D105"/>
    <mergeCell ref="B106:D106"/>
    <mergeCell ref="B107:D107"/>
    <mergeCell ref="B108:D108"/>
    <mergeCell ref="B109:D109"/>
    <mergeCell ref="A110:C110"/>
  </mergeCells>
  <hyperlinks>
    <hyperlink ref="B39" r:id="rId1" display="08 - Sebrae 0,3% ou 0,6% - IN nº 03, MPS/SRP/2005, Anexo II e III ver código da Tabela"/>
  </hyperlinks>
  <pageMargins left="0.511811024" right="0.511811024" top="0.78740157499999996" bottom="0.78740157499999996" header="0.31496062000000002" footer="0.31496062000000002"/>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showGridLines="0" topLeftCell="A85" zoomScaleNormal="100" workbookViewId="0">
      <selection activeCell="E111" sqref="E111"/>
    </sheetView>
  </sheetViews>
  <sheetFormatPr defaultRowHeight="15" x14ac:dyDescent="0.25"/>
  <cols>
    <col min="1" max="1" width="7.42578125" customWidth="1"/>
    <col min="2" max="2" width="45.5703125" customWidth="1"/>
    <col min="3" max="3" width="7.7109375" customWidth="1"/>
    <col min="4" max="4" width="15.85546875" customWidth="1"/>
    <col min="5" max="5" width="14" customWidth="1"/>
  </cols>
  <sheetData>
    <row r="1" spans="1:5" ht="21.75" thickBot="1" x14ac:dyDescent="0.3">
      <c r="A1" s="238" t="s">
        <v>134</v>
      </c>
      <c r="B1" s="239"/>
      <c r="C1" s="239"/>
      <c r="D1" s="239"/>
      <c r="E1" s="240"/>
    </row>
    <row r="2" spans="1:5" x14ac:dyDescent="0.25">
      <c r="A2" s="241" t="s">
        <v>431</v>
      </c>
      <c r="B2" s="242"/>
      <c r="C2" s="242"/>
      <c r="D2" s="242"/>
      <c r="E2" s="243"/>
    </row>
    <row r="3" spans="1:5" ht="15" customHeight="1" x14ac:dyDescent="0.25">
      <c r="A3" s="139" t="s">
        <v>0</v>
      </c>
      <c r="B3" s="140" t="s">
        <v>1</v>
      </c>
      <c r="C3" s="244" t="s">
        <v>450</v>
      </c>
      <c r="D3" s="245"/>
      <c r="E3" s="246"/>
    </row>
    <row r="4" spans="1:5" ht="15" customHeight="1" x14ac:dyDescent="0.25">
      <c r="A4" s="139" t="s">
        <v>2</v>
      </c>
      <c r="B4" s="140" t="s">
        <v>139</v>
      </c>
      <c r="C4" s="247" t="s">
        <v>412</v>
      </c>
      <c r="D4" s="248"/>
      <c r="E4" s="249"/>
    </row>
    <row r="5" spans="1:5" ht="25.5" x14ac:dyDescent="0.25">
      <c r="A5" s="139" t="s">
        <v>3</v>
      </c>
      <c r="B5" s="140" t="s">
        <v>4</v>
      </c>
      <c r="C5" s="247" t="s">
        <v>449</v>
      </c>
      <c r="D5" s="248"/>
      <c r="E5" s="249"/>
    </row>
    <row r="6" spans="1:5" x14ac:dyDescent="0.25">
      <c r="A6" s="139" t="s">
        <v>5</v>
      </c>
      <c r="B6" s="140" t="s">
        <v>335</v>
      </c>
      <c r="C6" s="247">
        <v>12</v>
      </c>
      <c r="D6" s="248"/>
      <c r="E6" s="249"/>
    </row>
    <row r="7" spans="1:5" x14ac:dyDescent="0.25">
      <c r="A7" s="250" t="s">
        <v>6</v>
      </c>
      <c r="B7" s="251"/>
      <c r="C7" s="251"/>
      <c r="D7" s="251"/>
      <c r="E7" s="252"/>
    </row>
    <row r="8" spans="1:5" x14ac:dyDescent="0.25">
      <c r="A8" s="253" t="s">
        <v>7</v>
      </c>
      <c r="B8" s="254"/>
      <c r="C8" s="254"/>
      <c r="D8" s="254"/>
      <c r="E8" s="255"/>
    </row>
    <row r="9" spans="1:5" x14ac:dyDescent="0.25">
      <c r="A9" s="256" t="s">
        <v>8</v>
      </c>
      <c r="B9" s="257"/>
      <c r="C9" s="257"/>
      <c r="D9" s="257"/>
      <c r="E9" s="258"/>
    </row>
    <row r="10" spans="1:5" x14ac:dyDescent="0.25">
      <c r="A10" s="259" t="s">
        <v>9</v>
      </c>
      <c r="B10" s="260"/>
      <c r="C10" s="260"/>
      <c r="D10" s="261"/>
      <c r="E10" s="141" t="s">
        <v>10</v>
      </c>
    </row>
    <row r="11" spans="1:5" ht="25.5" customHeight="1" x14ac:dyDescent="0.25">
      <c r="A11" s="139"/>
      <c r="B11" s="142" t="s">
        <v>135</v>
      </c>
      <c r="C11" s="247" t="s">
        <v>412</v>
      </c>
      <c r="D11" s="248"/>
      <c r="E11" s="249"/>
    </row>
    <row r="12" spans="1:5" x14ac:dyDescent="0.25">
      <c r="A12" s="139">
        <v>2</v>
      </c>
      <c r="B12" s="142" t="s">
        <v>11</v>
      </c>
      <c r="C12" s="143"/>
      <c r="D12" s="144"/>
      <c r="E12" s="145">
        <v>0</v>
      </c>
    </row>
    <row r="13" spans="1:5" ht="25.5" x14ac:dyDescent="0.25">
      <c r="A13" s="139">
        <v>3</v>
      </c>
      <c r="B13" s="142" t="s">
        <v>12</v>
      </c>
      <c r="C13" s="235" t="s">
        <v>413</v>
      </c>
      <c r="D13" s="236"/>
      <c r="E13" s="237"/>
    </row>
    <row r="14" spans="1:5" x14ac:dyDescent="0.25">
      <c r="A14" s="139">
        <v>4</v>
      </c>
      <c r="B14" s="146" t="s">
        <v>13</v>
      </c>
      <c r="C14" s="265" t="s">
        <v>336</v>
      </c>
      <c r="D14" s="266"/>
      <c r="E14" s="267"/>
    </row>
    <row r="15" spans="1:5" x14ac:dyDescent="0.25">
      <c r="A15" s="262" t="s">
        <v>14</v>
      </c>
      <c r="B15" s="263"/>
      <c r="C15" s="263"/>
      <c r="D15" s="264"/>
      <c r="E15" s="147"/>
    </row>
    <row r="16" spans="1:5" x14ac:dyDescent="0.25">
      <c r="A16" s="202">
        <v>1</v>
      </c>
      <c r="B16" s="268" t="s">
        <v>15</v>
      </c>
      <c r="C16" s="269"/>
      <c r="D16" s="270"/>
      <c r="E16" s="149" t="s">
        <v>10</v>
      </c>
    </row>
    <row r="17" spans="1:5" x14ac:dyDescent="0.25">
      <c r="A17" s="150" t="s">
        <v>0</v>
      </c>
      <c r="B17" s="151" t="s">
        <v>16</v>
      </c>
      <c r="C17" s="271"/>
      <c r="D17" s="272"/>
      <c r="E17" s="152">
        <f>+E12</f>
        <v>0</v>
      </c>
    </row>
    <row r="18" spans="1:5" ht="15" customHeight="1" x14ac:dyDescent="0.25">
      <c r="A18" s="150" t="s">
        <v>2</v>
      </c>
      <c r="B18" s="151" t="s">
        <v>17</v>
      </c>
      <c r="C18" s="273"/>
      <c r="D18" s="274"/>
      <c r="E18" s="153">
        <v>0</v>
      </c>
    </row>
    <row r="19" spans="1:5" ht="15" customHeight="1" x14ac:dyDescent="0.25">
      <c r="A19" s="150" t="s">
        <v>3</v>
      </c>
      <c r="B19" s="151" t="s">
        <v>444</v>
      </c>
      <c r="C19" s="273"/>
      <c r="D19" s="274"/>
      <c r="E19" s="153">
        <v>0</v>
      </c>
    </row>
    <row r="20" spans="1:5" ht="15" customHeight="1" x14ac:dyDescent="0.25">
      <c r="A20" s="150" t="s">
        <v>5</v>
      </c>
      <c r="B20" s="151" t="s">
        <v>19</v>
      </c>
      <c r="C20" s="273"/>
      <c r="D20" s="274"/>
      <c r="E20" s="153">
        <f>(((E17/180)*0.2))*0</f>
        <v>0</v>
      </c>
    </row>
    <row r="21" spans="1:5" ht="15" customHeight="1" x14ac:dyDescent="0.25">
      <c r="A21" s="150" t="s">
        <v>21</v>
      </c>
      <c r="B21" s="151" t="s">
        <v>22</v>
      </c>
      <c r="C21" s="275"/>
      <c r="D21" s="276"/>
      <c r="E21" s="153">
        <v>0</v>
      </c>
    </row>
    <row r="22" spans="1:5" x14ac:dyDescent="0.25">
      <c r="A22" s="150" t="s">
        <v>24</v>
      </c>
      <c r="B22" s="154" t="s">
        <v>136</v>
      </c>
      <c r="C22" s="273"/>
      <c r="D22" s="274"/>
      <c r="E22" s="153">
        <v>0</v>
      </c>
    </row>
    <row r="23" spans="1:5" x14ac:dyDescent="0.25">
      <c r="A23" s="150" t="s">
        <v>25</v>
      </c>
      <c r="B23" s="155" t="s">
        <v>137</v>
      </c>
      <c r="C23" s="273"/>
      <c r="D23" s="274"/>
      <c r="E23" s="153">
        <v>0</v>
      </c>
    </row>
    <row r="24" spans="1:5" x14ac:dyDescent="0.25">
      <c r="A24" s="277" t="s">
        <v>26</v>
      </c>
      <c r="B24" s="278"/>
      <c r="C24" s="278"/>
      <c r="D24" s="279"/>
      <c r="E24" s="156">
        <f>SUM(E17:E23)</f>
        <v>0</v>
      </c>
    </row>
    <row r="25" spans="1:5" x14ac:dyDescent="0.25">
      <c r="A25" s="262" t="s">
        <v>55</v>
      </c>
      <c r="B25" s="263"/>
      <c r="C25" s="263"/>
      <c r="D25" s="264"/>
      <c r="E25" s="147"/>
    </row>
    <row r="26" spans="1:5" x14ac:dyDescent="0.25">
      <c r="A26" s="202" t="s">
        <v>158</v>
      </c>
      <c r="B26" s="268" t="s">
        <v>339</v>
      </c>
      <c r="C26" s="269"/>
      <c r="D26" s="270"/>
      <c r="E26" s="149" t="s">
        <v>10</v>
      </c>
    </row>
    <row r="27" spans="1:5" x14ac:dyDescent="0.25">
      <c r="A27" s="157" t="s">
        <v>0</v>
      </c>
      <c r="B27" s="158" t="s">
        <v>33</v>
      </c>
      <c r="C27" s="146"/>
      <c r="D27" s="159">
        <f>1/12</f>
        <v>8.3299999999999999E-2</v>
      </c>
      <c r="E27" s="147">
        <v>0</v>
      </c>
    </row>
    <row r="28" spans="1:5" x14ac:dyDescent="0.25">
      <c r="A28" s="157" t="s">
        <v>2</v>
      </c>
      <c r="B28" s="158" t="s">
        <v>443</v>
      </c>
      <c r="C28" s="146"/>
      <c r="D28" s="159">
        <v>0.1111</v>
      </c>
      <c r="E28" s="147">
        <v>0</v>
      </c>
    </row>
    <row r="29" spans="1:5" x14ac:dyDescent="0.25">
      <c r="A29" s="277" t="s">
        <v>31</v>
      </c>
      <c r="B29" s="278"/>
      <c r="C29" s="280"/>
      <c r="D29" s="160">
        <f>SUM(D27:D28)</f>
        <v>0.19439999999999999</v>
      </c>
      <c r="E29" s="156">
        <f>SUM(E27:E28)</f>
        <v>0</v>
      </c>
    </row>
    <row r="30" spans="1:5" ht="25.5" customHeight="1" x14ac:dyDescent="0.25">
      <c r="A30" s="281" t="s">
        <v>340</v>
      </c>
      <c r="B30" s="282"/>
      <c r="C30" s="282"/>
      <c r="D30" s="282"/>
      <c r="E30" s="283"/>
    </row>
    <row r="31" spans="1:5" x14ac:dyDescent="0.25">
      <c r="A31" s="202" t="s">
        <v>159</v>
      </c>
      <c r="B31" s="268" t="s">
        <v>29</v>
      </c>
      <c r="C31" s="269"/>
      <c r="D31" s="270"/>
      <c r="E31" s="149" t="s">
        <v>10</v>
      </c>
    </row>
    <row r="32" spans="1:5" x14ac:dyDescent="0.25">
      <c r="A32" s="157" t="s">
        <v>0</v>
      </c>
      <c r="B32" s="161" t="s">
        <v>341</v>
      </c>
      <c r="C32" s="146"/>
      <c r="D32" s="159">
        <v>0.2</v>
      </c>
      <c r="E32" s="147">
        <v>0</v>
      </c>
    </row>
    <row r="33" spans="1:5" x14ac:dyDescent="0.25">
      <c r="A33" s="157" t="s">
        <v>2</v>
      </c>
      <c r="B33" s="162" t="s">
        <v>342</v>
      </c>
      <c r="C33" s="146"/>
      <c r="D33" s="159">
        <v>1.4999999999999999E-2</v>
      </c>
      <c r="E33" s="147">
        <v>0</v>
      </c>
    </row>
    <row r="34" spans="1:5" x14ac:dyDescent="0.25">
      <c r="A34" s="157" t="s">
        <v>3</v>
      </c>
      <c r="B34" s="146" t="s">
        <v>343</v>
      </c>
      <c r="C34" s="146"/>
      <c r="D34" s="159">
        <v>0.01</v>
      </c>
      <c r="E34" s="147">
        <v>0</v>
      </c>
    </row>
    <row r="35" spans="1:5" x14ac:dyDescent="0.25">
      <c r="A35" s="157" t="s">
        <v>5</v>
      </c>
      <c r="B35" s="163" t="s">
        <v>344</v>
      </c>
      <c r="C35" s="146"/>
      <c r="D35" s="159">
        <v>2E-3</v>
      </c>
      <c r="E35" s="147">
        <v>0</v>
      </c>
    </row>
    <row r="36" spans="1:5" x14ac:dyDescent="0.25">
      <c r="A36" s="157" t="s">
        <v>21</v>
      </c>
      <c r="B36" s="146" t="s">
        <v>345</v>
      </c>
      <c r="C36" s="146"/>
      <c r="D36" s="159">
        <v>2.5000000000000001E-2</v>
      </c>
      <c r="E36" s="147">
        <v>0</v>
      </c>
    </row>
    <row r="37" spans="1:5" x14ac:dyDescent="0.25">
      <c r="A37" s="157" t="s">
        <v>24</v>
      </c>
      <c r="B37" s="162" t="s">
        <v>346</v>
      </c>
      <c r="C37" s="146"/>
      <c r="D37" s="159">
        <v>0.08</v>
      </c>
      <c r="E37" s="147">
        <v>0</v>
      </c>
    </row>
    <row r="38" spans="1:5" x14ac:dyDescent="0.25">
      <c r="A38" s="157" t="s">
        <v>25</v>
      </c>
      <c r="B38" s="163" t="s">
        <v>442</v>
      </c>
      <c r="C38" s="146"/>
      <c r="D38" s="159">
        <v>0.03</v>
      </c>
      <c r="E38" s="147">
        <v>0</v>
      </c>
    </row>
    <row r="39" spans="1:5" x14ac:dyDescent="0.25">
      <c r="A39" s="157" t="s">
        <v>30</v>
      </c>
      <c r="B39" s="164" t="s">
        <v>348</v>
      </c>
      <c r="C39" s="146"/>
      <c r="D39" s="159">
        <v>6.0000000000000001E-3</v>
      </c>
      <c r="E39" s="147">
        <v>0</v>
      </c>
    </row>
    <row r="40" spans="1:5" x14ac:dyDescent="0.25">
      <c r="A40" s="277" t="s">
        <v>31</v>
      </c>
      <c r="B40" s="278"/>
      <c r="C40" s="280"/>
      <c r="D40" s="160">
        <f>SUM(D32:D39)</f>
        <v>0.36799999999999999</v>
      </c>
      <c r="E40" s="156">
        <f>SUM(E32:E39)</f>
        <v>0</v>
      </c>
    </row>
    <row r="41" spans="1:5" x14ac:dyDescent="0.25">
      <c r="A41" s="202" t="s">
        <v>349</v>
      </c>
      <c r="B41" s="268" t="s">
        <v>350</v>
      </c>
      <c r="C41" s="269"/>
      <c r="D41" s="270"/>
      <c r="E41" s="149" t="s">
        <v>10</v>
      </c>
    </row>
    <row r="42" spans="1:5" x14ac:dyDescent="0.25">
      <c r="A42" s="157" t="s">
        <v>0</v>
      </c>
      <c r="B42" s="155" t="s">
        <v>351</v>
      </c>
      <c r="C42" s="146"/>
      <c r="D42" s="154"/>
      <c r="E42" s="147">
        <v>0</v>
      </c>
    </row>
    <row r="43" spans="1:5" x14ac:dyDescent="0.25">
      <c r="A43" s="157" t="s">
        <v>2</v>
      </c>
      <c r="B43" s="155" t="s">
        <v>352</v>
      </c>
      <c r="C43" s="146"/>
      <c r="D43" s="166"/>
      <c r="E43" s="147">
        <v>0</v>
      </c>
    </row>
    <row r="44" spans="1:5" x14ac:dyDescent="0.25">
      <c r="A44" s="157" t="s">
        <v>3</v>
      </c>
      <c r="B44" s="155" t="s">
        <v>353</v>
      </c>
      <c r="C44" s="146"/>
      <c r="D44" s="166"/>
      <c r="E44" s="147">
        <v>0</v>
      </c>
    </row>
    <row r="45" spans="1:5" x14ac:dyDescent="0.25">
      <c r="A45" s="157" t="s">
        <v>5</v>
      </c>
      <c r="B45" s="155" t="s">
        <v>354</v>
      </c>
      <c r="C45" s="146"/>
      <c r="D45" s="166"/>
      <c r="E45" s="147">
        <v>0</v>
      </c>
    </row>
    <row r="46" spans="1:5" x14ac:dyDescent="0.25">
      <c r="A46" s="157" t="s">
        <v>21</v>
      </c>
      <c r="B46" s="155" t="s">
        <v>355</v>
      </c>
      <c r="C46" s="146"/>
      <c r="D46" s="166"/>
      <c r="E46" s="147">
        <v>0</v>
      </c>
    </row>
    <row r="47" spans="1:5" x14ac:dyDescent="0.25">
      <c r="A47" s="277" t="s">
        <v>27</v>
      </c>
      <c r="B47" s="278"/>
      <c r="C47" s="278"/>
      <c r="D47" s="279"/>
      <c r="E47" s="156">
        <f>SUM(E42:E46)</f>
        <v>0</v>
      </c>
    </row>
    <row r="48" spans="1:5" x14ac:dyDescent="0.25">
      <c r="A48" s="262" t="s">
        <v>356</v>
      </c>
      <c r="B48" s="263"/>
      <c r="C48" s="263"/>
      <c r="D48" s="264"/>
      <c r="E48" s="147"/>
    </row>
    <row r="49" spans="1:5" x14ac:dyDescent="0.25">
      <c r="A49" s="202" t="s">
        <v>158</v>
      </c>
      <c r="B49" s="268" t="s">
        <v>357</v>
      </c>
      <c r="C49" s="269"/>
      <c r="D49" s="270"/>
      <c r="E49" s="147">
        <v>0</v>
      </c>
    </row>
    <row r="50" spans="1:5" x14ac:dyDescent="0.25">
      <c r="A50" s="202" t="s">
        <v>159</v>
      </c>
      <c r="B50" s="158" t="s">
        <v>358</v>
      </c>
      <c r="C50" s="146"/>
      <c r="D50" s="167" t="s">
        <v>133</v>
      </c>
      <c r="E50" s="147">
        <v>0</v>
      </c>
    </row>
    <row r="51" spans="1:5" x14ac:dyDescent="0.25">
      <c r="A51" s="202" t="s">
        <v>349</v>
      </c>
      <c r="B51" s="158" t="s">
        <v>359</v>
      </c>
      <c r="C51" s="146"/>
      <c r="D51" s="167" t="s">
        <v>133</v>
      </c>
      <c r="E51" s="147">
        <v>0</v>
      </c>
    </row>
    <row r="52" spans="1:5" x14ac:dyDescent="0.25">
      <c r="A52" s="277" t="s">
        <v>31</v>
      </c>
      <c r="B52" s="278"/>
      <c r="C52" s="280"/>
      <c r="D52" s="168" t="s">
        <v>133</v>
      </c>
      <c r="E52" s="156">
        <f>SUM(E49:E51)</f>
        <v>0</v>
      </c>
    </row>
    <row r="53" spans="1:5" x14ac:dyDescent="0.25">
      <c r="A53" s="262" t="s">
        <v>360</v>
      </c>
      <c r="B53" s="263"/>
      <c r="C53" s="263"/>
      <c r="D53" s="264"/>
      <c r="E53" s="147"/>
    </row>
    <row r="54" spans="1:5" x14ac:dyDescent="0.25">
      <c r="A54" s="202" t="s">
        <v>361</v>
      </c>
      <c r="B54" s="268" t="s">
        <v>34</v>
      </c>
      <c r="C54" s="269"/>
      <c r="D54" s="270"/>
      <c r="E54" s="149" t="s">
        <v>10</v>
      </c>
    </row>
    <row r="55" spans="1:5" x14ac:dyDescent="0.25">
      <c r="A55" s="157" t="s">
        <v>0</v>
      </c>
      <c r="B55" s="158" t="s">
        <v>362</v>
      </c>
      <c r="C55" s="162"/>
      <c r="D55" s="159">
        <v>4.1999999999999997E-3</v>
      </c>
      <c r="E55" s="147">
        <v>0</v>
      </c>
    </row>
    <row r="56" spans="1:5" x14ac:dyDescent="0.25">
      <c r="A56" s="157" t="s">
        <v>2</v>
      </c>
      <c r="B56" s="155" t="s">
        <v>363</v>
      </c>
      <c r="C56" s="162"/>
      <c r="D56" s="159">
        <f>D37*D55</f>
        <v>2.9999999999999997E-4</v>
      </c>
      <c r="E56" s="147">
        <v>0</v>
      </c>
    </row>
    <row r="57" spans="1:5" ht="25.5" x14ac:dyDescent="0.25">
      <c r="A57" s="157" t="s">
        <v>3</v>
      </c>
      <c r="B57" s="155" t="s">
        <v>364</v>
      </c>
      <c r="C57" s="162"/>
      <c r="D57" s="159">
        <f>(0.08*0.4*0.9)*(1+0.0833+0.09075+0.03025)</f>
        <v>3.4700000000000002E-2</v>
      </c>
      <c r="E57" s="147">
        <v>0</v>
      </c>
    </row>
    <row r="58" spans="1:5" x14ac:dyDescent="0.25">
      <c r="A58" s="157" t="s">
        <v>5</v>
      </c>
      <c r="B58" s="169" t="s">
        <v>35</v>
      </c>
      <c r="C58" s="162"/>
      <c r="D58" s="159">
        <v>1.9400000000000001E-2</v>
      </c>
      <c r="E58" s="147">
        <v>0</v>
      </c>
    </row>
    <row r="59" spans="1:5" ht="25.5" x14ac:dyDescent="0.25">
      <c r="A59" s="157" t="s">
        <v>21</v>
      </c>
      <c r="B59" s="155" t="s">
        <v>365</v>
      </c>
      <c r="C59" s="162"/>
      <c r="D59" s="159">
        <f>D40*D58</f>
        <v>7.1000000000000004E-3</v>
      </c>
      <c r="E59" s="147">
        <v>0</v>
      </c>
    </row>
    <row r="60" spans="1:5" ht="25.5" x14ac:dyDescent="0.25">
      <c r="A60" s="157" t="s">
        <v>24</v>
      </c>
      <c r="B60" s="155" t="s">
        <v>366</v>
      </c>
      <c r="C60" s="162"/>
      <c r="D60" s="159">
        <f>(0.08*0.4)*(0.08*D37)</f>
        <v>2.0000000000000001E-4</v>
      </c>
      <c r="E60" s="147">
        <v>0</v>
      </c>
    </row>
    <row r="61" spans="1:5" x14ac:dyDescent="0.25">
      <c r="A61" s="277" t="s">
        <v>31</v>
      </c>
      <c r="B61" s="278"/>
      <c r="C61" s="278"/>
      <c r="D61" s="170">
        <f>SUM(D55:D60)</f>
        <v>6.59E-2</v>
      </c>
      <c r="E61" s="156">
        <f>SUM(E55:E60)</f>
        <v>0</v>
      </c>
    </row>
    <row r="62" spans="1:5" x14ac:dyDescent="0.25">
      <c r="A62" s="262" t="s">
        <v>367</v>
      </c>
      <c r="B62" s="263"/>
      <c r="C62" s="263"/>
      <c r="D62" s="264"/>
      <c r="E62" s="147"/>
    </row>
    <row r="63" spans="1:5" x14ac:dyDescent="0.25">
      <c r="A63" s="202" t="s">
        <v>28</v>
      </c>
      <c r="B63" s="284" t="s">
        <v>368</v>
      </c>
      <c r="C63" s="263"/>
      <c r="D63" s="264"/>
      <c r="E63" s="149" t="s">
        <v>10</v>
      </c>
    </row>
    <row r="64" spans="1:5" x14ac:dyDescent="0.25">
      <c r="A64" s="157" t="s">
        <v>0</v>
      </c>
      <c r="B64" s="158" t="s">
        <v>400</v>
      </c>
      <c r="C64" s="146"/>
      <c r="D64" s="159">
        <f>D28/12</f>
        <v>9.2999999999999992E-3</v>
      </c>
      <c r="E64" s="147">
        <v>0</v>
      </c>
    </row>
    <row r="65" spans="1:5" ht="25.5" x14ac:dyDescent="0.25">
      <c r="A65" s="157" t="s">
        <v>2</v>
      </c>
      <c r="B65" s="158" t="s">
        <v>369</v>
      </c>
      <c r="C65" s="146"/>
      <c r="D65" s="159">
        <v>1.66E-2</v>
      </c>
      <c r="E65" s="147">
        <v>0</v>
      </c>
    </row>
    <row r="66" spans="1:5" x14ac:dyDescent="0.25">
      <c r="A66" s="157" t="s">
        <v>3</v>
      </c>
      <c r="B66" s="158" t="s">
        <v>370</v>
      </c>
      <c r="C66" s="146"/>
      <c r="D66" s="159">
        <v>2.0000000000000001E-4</v>
      </c>
      <c r="E66" s="147">
        <v>0</v>
      </c>
    </row>
    <row r="67" spans="1:5" x14ac:dyDescent="0.25">
      <c r="A67" s="157" t="s">
        <v>5</v>
      </c>
      <c r="B67" s="158" t="s">
        <v>371</v>
      </c>
      <c r="C67" s="146"/>
      <c r="D67" s="159">
        <v>2.8E-3</v>
      </c>
      <c r="E67" s="147">
        <v>0</v>
      </c>
    </row>
    <row r="68" spans="1:5" x14ac:dyDescent="0.25">
      <c r="A68" s="157" t="s">
        <v>21</v>
      </c>
      <c r="B68" s="158" t="s">
        <v>372</v>
      </c>
      <c r="C68" s="146"/>
      <c r="D68" s="159">
        <v>2.9999999999999997E-4</v>
      </c>
      <c r="E68" s="147">
        <v>0</v>
      </c>
    </row>
    <row r="69" spans="1:5" x14ac:dyDescent="0.25">
      <c r="A69" s="157" t="s">
        <v>24</v>
      </c>
      <c r="B69" s="158" t="s">
        <v>451</v>
      </c>
      <c r="C69" s="162"/>
      <c r="D69" s="159">
        <v>0</v>
      </c>
      <c r="E69" s="147">
        <v>0</v>
      </c>
    </row>
    <row r="70" spans="1:5" x14ac:dyDescent="0.25">
      <c r="A70" s="277" t="s">
        <v>373</v>
      </c>
      <c r="B70" s="278"/>
      <c r="C70" s="279"/>
      <c r="D70" s="170">
        <f>SUM(D64:D69)</f>
        <v>2.92E-2</v>
      </c>
      <c r="E70" s="156">
        <f>SUM(E64:E69)</f>
        <v>0</v>
      </c>
    </row>
    <row r="71" spans="1:5" x14ac:dyDescent="0.25">
      <c r="A71" s="262"/>
      <c r="B71" s="263"/>
      <c r="C71" s="263"/>
      <c r="D71" s="264"/>
      <c r="E71" s="147"/>
    </row>
    <row r="72" spans="1:5" x14ac:dyDescent="0.25">
      <c r="A72" s="202" t="s">
        <v>133</v>
      </c>
      <c r="B72" s="268" t="s">
        <v>374</v>
      </c>
      <c r="C72" s="269"/>
      <c r="D72" s="270"/>
      <c r="E72" s="149" t="s">
        <v>10</v>
      </c>
    </row>
    <row r="73" spans="1:5" x14ac:dyDescent="0.25">
      <c r="A73" s="157" t="s">
        <v>0</v>
      </c>
      <c r="B73" s="158" t="s">
        <v>375</v>
      </c>
      <c r="C73" s="146"/>
      <c r="D73" s="159">
        <v>0</v>
      </c>
      <c r="E73" s="147">
        <v>0</v>
      </c>
    </row>
    <row r="74" spans="1:5" x14ac:dyDescent="0.25">
      <c r="A74" s="277" t="s">
        <v>31</v>
      </c>
      <c r="B74" s="278"/>
      <c r="C74" s="278"/>
      <c r="D74" s="160">
        <f>D73</f>
        <v>0</v>
      </c>
      <c r="E74" s="156">
        <f>E73</f>
        <v>0</v>
      </c>
    </row>
    <row r="75" spans="1:5" x14ac:dyDescent="0.25">
      <c r="A75" s="262" t="s">
        <v>376</v>
      </c>
      <c r="B75" s="263"/>
      <c r="C75" s="263"/>
      <c r="D75" s="264"/>
      <c r="E75" s="147"/>
    </row>
    <row r="76" spans="1:5" x14ac:dyDescent="0.25">
      <c r="A76" s="202">
        <v>4</v>
      </c>
      <c r="B76" s="268" t="s">
        <v>36</v>
      </c>
      <c r="C76" s="269"/>
      <c r="D76" s="270"/>
      <c r="E76" s="149" t="s">
        <v>10</v>
      </c>
    </row>
    <row r="77" spans="1:5" x14ac:dyDescent="0.25">
      <c r="A77" s="157" t="s">
        <v>28</v>
      </c>
      <c r="B77" s="158" t="s">
        <v>368</v>
      </c>
      <c r="C77" s="146"/>
      <c r="D77" s="159">
        <f>D70</f>
        <v>2.92E-2</v>
      </c>
      <c r="E77" s="147">
        <v>0</v>
      </c>
    </row>
    <row r="78" spans="1:5" x14ac:dyDescent="0.25">
      <c r="A78" s="157" t="s">
        <v>32</v>
      </c>
      <c r="B78" s="158" t="s">
        <v>374</v>
      </c>
      <c r="C78" s="162"/>
      <c r="D78" s="159">
        <f>D74</f>
        <v>0</v>
      </c>
      <c r="E78" s="147">
        <v>0</v>
      </c>
    </row>
    <row r="79" spans="1:5" x14ac:dyDescent="0.25">
      <c r="A79" s="277" t="s">
        <v>377</v>
      </c>
      <c r="B79" s="278"/>
      <c r="C79" s="279"/>
      <c r="D79" s="170">
        <f>SUM(D74:D78)</f>
        <v>2.92E-2</v>
      </c>
      <c r="E79" s="156">
        <f>SUM(E77:E78)</f>
        <v>0</v>
      </c>
    </row>
    <row r="80" spans="1:5" x14ac:dyDescent="0.25">
      <c r="A80" s="262" t="s">
        <v>378</v>
      </c>
      <c r="B80" s="263"/>
      <c r="C80" s="263"/>
      <c r="D80" s="264"/>
      <c r="E80" s="147"/>
    </row>
    <row r="81" spans="1:5" x14ac:dyDescent="0.25">
      <c r="A81" s="202">
        <v>5</v>
      </c>
      <c r="B81" s="268" t="s">
        <v>379</v>
      </c>
      <c r="C81" s="269"/>
      <c r="D81" s="270"/>
      <c r="E81" s="149" t="s">
        <v>10</v>
      </c>
    </row>
    <row r="82" spans="1:5" x14ac:dyDescent="0.25">
      <c r="A82" s="157" t="s">
        <v>0</v>
      </c>
      <c r="B82" s="158" t="s">
        <v>380</v>
      </c>
      <c r="C82" s="146"/>
      <c r="D82" s="159" t="s">
        <v>133</v>
      </c>
      <c r="E82" s="147">
        <v>0</v>
      </c>
    </row>
    <row r="83" spans="1:5" x14ac:dyDescent="0.25">
      <c r="A83" s="157" t="s">
        <v>2</v>
      </c>
      <c r="B83" s="158" t="s">
        <v>381</v>
      </c>
      <c r="C83" s="146"/>
      <c r="D83" s="159"/>
      <c r="E83" s="147">
        <v>0</v>
      </c>
    </row>
    <row r="84" spans="1:5" x14ac:dyDescent="0.25">
      <c r="A84" s="157" t="s">
        <v>3</v>
      </c>
      <c r="B84" s="158" t="s">
        <v>200</v>
      </c>
      <c r="C84" s="146"/>
      <c r="D84" s="159"/>
      <c r="E84" s="147">
        <v>0</v>
      </c>
    </row>
    <row r="85" spans="1:5" ht="25.5" x14ac:dyDescent="0.25">
      <c r="A85" s="157" t="s">
        <v>5</v>
      </c>
      <c r="B85" s="158" t="s">
        <v>382</v>
      </c>
      <c r="C85" s="146"/>
      <c r="D85" s="159"/>
      <c r="E85" s="147">
        <v>0</v>
      </c>
    </row>
    <row r="86" spans="1:5" x14ac:dyDescent="0.25">
      <c r="A86" s="157" t="s">
        <v>21</v>
      </c>
      <c r="B86" s="158" t="s">
        <v>402</v>
      </c>
      <c r="C86" s="162"/>
      <c r="D86" s="159" t="s">
        <v>133</v>
      </c>
      <c r="E86" s="147">
        <v>0</v>
      </c>
    </row>
    <row r="87" spans="1:5" x14ac:dyDescent="0.25">
      <c r="A87" s="277" t="s">
        <v>384</v>
      </c>
      <c r="B87" s="278"/>
      <c r="C87" s="279"/>
      <c r="D87" s="170" t="s">
        <v>133</v>
      </c>
      <c r="E87" s="156">
        <f>SUM(E82:E86)</f>
        <v>0</v>
      </c>
    </row>
    <row r="88" spans="1:5" x14ac:dyDescent="0.25">
      <c r="A88" s="259" t="s">
        <v>37</v>
      </c>
      <c r="B88" s="261"/>
      <c r="C88" s="285" t="s">
        <v>31</v>
      </c>
      <c r="D88" s="261"/>
      <c r="E88" s="147">
        <v>0</v>
      </c>
    </row>
    <row r="89" spans="1:5" ht="29.25" customHeight="1" x14ac:dyDescent="0.25">
      <c r="A89" s="286" t="s">
        <v>385</v>
      </c>
      <c r="B89" s="287"/>
      <c r="C89" s="287"/>
      <c r="D89" s="171"/>
      <c r="E89" s="156">
        <f>E88</f>
        <v>0</v>
      </c>
    </row>
    <row r="90" spans="1:5" x14ac:dyDescent="0.25">
      <c r="A90" s="262" t="s">
        <v>386</v>
      </c>
      <c r="B90" s="263"/>
      <c r="C90" s="263" t="s">
        <v>38</v>
      </c>
      <c r="D90" s="264" t="s">
        <v>39</v>
      </c>
      <c r="E90" s="147"/>
    </row>
    <row r="91" spans="1:5" x14ac:dyDescent="0.25">
      <c r="A91" s="202">
        <v>6</v>
      </c>
      <c r="B91" s="268" t="s">
        <v>40</v>
      </c>
      <c r="C91" s="269"/>
      <c r="D91" s="270"/>
      <c r="E91" s="149" t="s">
        <v>10</v>
      </c>
    </row>
    <row r="92" spans="1:5" x14ac:dyDescent="0.25">
      <c r="A92" s="202" t="s">
        <v>0</v>
      </c>
      <c r="B92" s="158" t="s">
        <v>41</v>
      </c>
      <c r="C92" s="288">
        <v>0.05</v>
      </c>
      <c r="D92" s="289"/>
      <c r="E92" s="147">
        <v>0</v>
      </c>
    </row>
    <row r="93" spans="1:5" x14ac:dyDescent="0.25">
      <c r="A93" s="202" t="s">
        <v>2</v>
      </c>
      <c r="B93" s="158" t="s">
        <v>42</v>
      </c>
      <c r="C93" s="288">
        <v>6.7900000000000002E-2</v>
      </c>
      <c r="D93" s="289"/>
      <c r="E93" s="147">
        <v>0</v>
      </c>
    </row>
    <row r="94" spans="1:5" x14ac:dyDescent="0.25">
      <c r="A94" s="290" t="s">
        <v>3</v>
      </c>
      <c r="B94" s="292" t="s">
        <v>54</v>
      </c>
      <c r="C94" s="293"/>
      <c r="D94" s="172">
        <f>+(100-14.25)/100</f>
        <v>0.85750000000000004</v>
      </c>
      <c r="E94" s="147">
        <v>0</v>
      </c>
    </row>
    <row r="95" spans="1:5" x14ac:dyDescent="0.25">
      <c r="A95" s="290"/>
      <c r="B95" s="201" t="s">
        <v>43</v>
      </c>
      <c r="C95" s="169"/>
      <c r="D95" s="169"/>
      <c r="E95" s="147">
        <v>0</v>
      </c>
    </row>
    <row r="96" spans="1:5" x14ac:dyDescent="0.25">
      <c r="A96" s="290"/>
      <c r="B96" s="175" t="s">
        <v>44</v>
      </c>
      <c r="C96" s="176"/>
      <c r="D96" s="177"/>
      <c r="E96" s="147"/>
    </row>
    <row r="97" spans="1:5" x14ac:dyDescent="0.25">
      <c r="A97" s="290"/>
      <c r="B97" s="178" t="s">
        <v>387</v>
      </c>
      <c r="C97" s="179"/>
      <c r="D97" s="159">
        <v>1.6500000000000001E-2</v>
      </c>
      <c r="E97" s="147">
        <v>0</v>
      </c>
    </row>
    <row r="98" spans="1:5" x14ac:dyDescent="0.25">
      <c r="A98" s="290"/>
      <c r="B98" s="178" t="s">
        <v>388</v>
      </c>
      <c r="C98" s="179"/>
      <c r="D98" s="159">
        <v>7.5999999999999998E-2</v>
      </c>
      <c r="E98" s="147">
        <v>0</v>
      </c>
    </row>
    <row r="99" spans="1:5" x14ac:dyDescent="0.25">
      <c r="A99" s="290"/>
      <c r="B99" s="180" t="s">
        <v>45</v>
      </c>
      <c r="C99" s="181"/>
      <c r="D99" s="161"/>
      <c r="E99" s="147"/>
    </row>
    <row r="100" spans="1:5" x14ac:dyDescent="0.25">
      <c r="A100" s="290"/>
      <c r="B100" s="180" t="s">
        <v>46</v>
      </c>
      <c r="C100" s="181"/>
      <c r="D100" s="182"/>
      <c r="E100" s="147"/>
    </row>
    <row r="101" spans="1:5" ht="15.75" thickBot="1" x14ac:dyDescent="0.3">
      <c r="A101" s="291"/>
      <c r="B101" s="183" t="s">
        <v>203</v>
      </c>
      <c r="C101" s="184"/>
      <c r="D101" s="185">
        <v>0.05</v>
      </c>
      <c r="E101" s="147">
        <v>0</v>
      </c>
    </row>
    <row r="102" spans="1:5" ht="15.75" thickBot="1" x14ac:dyDescent="0.3">
      <c r="A102" s="187"/>
      <c r="B102" s="188" t="s">
        <v>47</v>
      </c>
      <c r="C102" s="188"/>
      <c r="D102" s="189">
        <f>SUM(D97:D101)</f>
        <v>0.14249999999999999</v>
      </c>
      <c r="E102" s="190">
        <f>SUM(E97:E101)</f>
        <v>0</v>
      </c>
    </row>
    <row r="103" spans="1:5" x14ac:dyDescent="0.25">
      <c r="A103" s="294" t="s">
        <v>48</v>
      </c>
      <c r="B103" s="295"/>
      <c r="C103" s="295"/>
      <c r="D103" s="296"/>
      <c r="E103" s="191">
        <f>+E92+E93+E102</f>
        <v>0</v>
      </c>
    </row>
    <row r="104" spans="1:5" x14ac:dyDescent="0.25">
      <c r="A104" s="259" t="s">
        <v>49</v>
      </c>
      <c r="B104" s="260"/>
      <c r="C104" s="260"/>
      <c r="D104" s="261"/>
      <c r="E104" s="141" t="s">
        <v>10</v>
      </c>
    </row>
    <row r="105" spans="1:5" x14ac:dyDescent="0.25">
      <c r="A105" s="202" t="s">
        <v>0</v>
      </c>
      <c r="B105" s="268" t="s">
        <v>50</v>
      </c>
      <c r="C105" s="297"/>
      <c r="D105" s="298"/>
      <c r="E105" s="147">
        <v>0</v>
      </c>
    </row>
    <row r="106" spans="1:5" x14ac:dyDescent="0.25">
      <c r="A106" s="202" t="s">
        <v>2</v>
      </c>
      <c r="B106" s="268" t="s">
        <v>389</v>
      </c>
      <c r="C106" s="297"/>
      <c r="D106" s="298"/>
      <c r="E106" s="147">
        <v>0</v>
      </c>
    </row>
    <row r="107" spans="1:5" x14ac:dyDescent="0.25">
      <c r="A107" s="202" t="s">
        <v>3</v>
      </c>
      <c r="B107" s="268" t="s">
        <v>390</v>
      </c>
      <c r="C107" s="297"/>
      <c r="D107" s="298"/>
      <c r="E107" s="147">
        <v>0</v>
      </c>
    </row>
    <row r="108" spans="1:5" x14ac:dyDescent="0.25">
      <c r="A108" s="202" t="s">
        <v>5</v>
      </c>
      <c r="B108" s="268" t="s">
        <v>391</v>
      </c>
      <c r="C108" s="297"/>
      <c r="D108" s="298"/>
      <c r="E108" s="147">
        <v>0</v>
      </c>
    </row>
    <row r="109" spans="1:5" x14ac:dyDescent="0.25">
      <c r="A109" s="202" t="s">
        <v>5</v>
      </c>
      <c r="B109" s="268" t="s">
        <v>392</v>
      </c>
      <c r="C109" s="297"/>
      <c r="D109" s="298"/>
      <c r="E109" s="147">
        <v>0</v>
      </c>
    </row>
    <row r="110" spans="1:5" x14ac:dyDescent="0.25">
      <c r="A110" s="302" t="s">
        <v>51</v>
      </c>
      <c r="B110" s="303"/>
      <c r="C110" s="304"/>
      <c r="D110" s="167"/>
      <c r="E110" s="147">
        <f>SUM(E105:E109)</f>
        <v>0</v>
      </c>
    </row>
    <row r="111" spans="1:5" x14ac:dyDescent="0.25">
      <c r="A111" s="202" t="s">
        <v>21</v>
      </c>
      <c r="B111" s="268" t="s">
        <v>452</v>
      </c>
      <c r="C111" s="297"/>
      <c r="D111" s="298"/>
      <c r="E111" s="147">
        <v>0</v>
      </c>
    </row>
    <row r="112" spans="1:5" ht="15.75" thickBot="1" x14ac:dyDescent="0.3">
      <c r="A112" s="299" t="s">
        <v>53</v>
      </c>
      <c r="B112" s="300"/>
      <c r="C112" s="300"/>
      <c r="D112" s="301"/>
      <c r="E112" s="192">
        <f>SUM(E110:E111)</f>
        <v>0</v>
      </c>
    </row>
  </sheetData>
  <mergeCells count="68">
    <mergeCell ref="C13:E13"/>
    <mergeCell ref="A1:E1"/>
    <mergeCell ref="A2:E2"/>
    <mergeCell ref="C3:E3"/>
    <mergeCell ref="C4:E4"/>
    <mergeCell ref="C5:E5"/>
    <mergeCell ref="C6:E6"/>
    <mergeCell ref="A7:E7"/>
    <mergeCell ref="A8:E8"/>
    <mergeCell ref="A9:E9"/>
    <mergeCell ref="A10:D10"/>
    <mergeCell ref="C11:E11"/>
    <mergeCell ref="A25:D25"/>
    <mergeCell ref="C14:E14"/>
    <mergeCell ref="A15:D15"/>
    <mergeCell ref="B16:D16"/>
    <mergeCell ref="C17:D17"/>
    <mergeCell ref="C18:D18"/>
    <mergeCell ref="C19:D19"/>
    <mergeCell ref="C20:D20"/>
    <mergeCell ref="C21:D21"/>
    <mergeCell ref="C22:D22"/>
    <mergeCell ref="C23:D23"/>
    <mergeCell ref="A24:D24"/>
    <mergeCell ref="B54:D54"/>
    <mergeCell ref="B26:D26"/>
    <mergeCell ref="A29:C29"/>
    <mergeCell ref="A30:E30"/>
    <mergeCell ref="B31:D31"/>
    <mergeCell ref="A40:C40"/>
    <mergeCell ref="B41:D41"/>
    <mergeCell ref="A47:D47"/>
    <mergeCell ref="A48:D48"/>
    <mergeCell ref="B49:D49"/>
    <mergeCell ref="A52:C52"/>
    <mergeCell ref="A53:D53"/>
    <mergeCell ref="B81:D81"/>
    <mergeCell ref="A61:C61"/>
    <mergeCell ref="A62:D62"/>
    <mergeCell ref="B63:D63"/>
    <mergeCell ref="A70:C70"/>
    <mergeCell ref="A71:D71"/>
    <mergeCell ref="B72:D72"/>
    <mergeCell ref="A74:C74"/>
    <mergeCell ref="A75:D75"/>
    <mergeCell ref="B76:D76"/>
    <mergeCell ref="A79:C79"/>
    <mergeCell ref="A80:D80"/>
    <mergeCell ref="A104:D104"/>
    <mergeCell ref="A87:C87"/>
    <mergeCell ref="A88:B88"/>
    <mergeCell ref="C88:D88"/>
    <mergeCell ref="A89:C89"/>
    <mergeCell ref="A90:D90"/>
    <mergeCell ref="B91:D91"/>
    <mergeCell ref="C92:D92"/>
    <mergeCell ref="C93:D93"/>
    <mergeCell ref="A94:A101"/>
    <mergeCell ref="B94:C94"/>
    <mergeCell ref="A103:D103"/>
    <mergeCell ref="B111:D111"/>
    <mergeCell ref="A112:D112"/>
    <mergeCell ref="B105:D105"/>
    <mergeCell ref="B106:D106"/>
    <mergeCell ref="B107:D107"/>
    <mergeCell ref="B108:D108"/>
    <mergeCell ref="B109:D109"/>
    <mergeCell ref="A110:C110"/>
  </mergeCells>
  <hyperlinks>
    <hyperlink ref="B39" r:id="rId1" display="08 - Sebrae 0,3% ou 0,6% - IN nº 03, MPS/SRP/2005, Anexo II e III ver código da Tabela"/>
  </hyperlinks>
  <pageMargins left="0.511811024" right="0.511811024" top="0.78740157499999996" bottom="0.78740157499999996" header="0.31496062000000002" footer="0.31496062000000002"/>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showGridLines="0" topLeftCell="A82" zoomScaleNormal="100" workbookViewId="0">
      <selection activeCell="E111" sqref="E111"/>
    </sheetView>
  </sheetViews>
  <sheetFormatPr defaultRowHeight="15" x14ac:dyDescent="0.25"/>
  <cols>
    <col min="1" max="1" width="7" customWidth="1"/>
    <col min="2" max="2" width="45.5703125" customWidth="1"/>
    <col min="3" max="3" width="5.85546875" customWidth="1"/>
    <col min="4" max="4" width="16.85546875" customWidth="1"/>
    <col min="5" max="5" width="14.85546875" customWidth="1"/>
  </cols>
  <sheetData>
    <row r="1" spans="1:5" ht="21.75" thickBot="1" x14ac:dyDescent="0.3">
      <c r="A1" s="238" t="s">
        <v>134</v>
      </c>
      <c r="B1" s="239"/>
      <c r="C1" s="239"/>
      <c r="D1" s="239"/>
      <c r="E1" s="240"/>
    </row>
    <row r="2" spans="1:5" x14ac:dyDescent="0.25">
      <c r="A2" s="241" t="s">
        <v>431</v>
      </c>
      <c r="B2" s="242"/>
      <c r="C2" s="242"/>
      <c r="D2" s="242"/>
      <c r="E2" s="243"/>
    </row>
    <row r="3" spans="1:5" ht="15" customHeight="1" x14ac:dyDescent="0.25">
      <c r="A3" s="139" t="s">
        <v>0</v>
      </c>
      <c r="B3" s="140" t="s">
        <v>1</v>
      </c>
      <c r="C3" s="244" t="s">
        <v>450</v>
      </c>
      <c r="D3" s="245"/>
      <c r="E3" s="246"/>
    </row>
    <row r="4" spans="1:5" ht="15" customHeight="1" x14ac:dyDescent="0.25">
      <c r="A4" s="139" t="s">
        <v>2</v>
      </c>
      <c r="B4" s="140" t="s">
        <v>139</v>
      </c>
      <c r="C4" s="247" t="s">
        <v>412</v>
      </c>
      <c r="D4" s="248"/>
      <c r="E4" s="249"/>
    </row>
    <row r="5" spans="1:5" ht="25.5" customHeight="1" x14ac:dyDescent="0.25">
      <c r="A5" s="139" t="s">
        <v>3</v>
      </c>
      <c r="B5" s="140" t="s">
        <v>4</v>
      </c>
      <c r="C5" s="247" t="s">
        <v>449</v>
      </c>
      <c r="D5" s="248"/>
      <c r="E5" s="249"/>
    </row>
    <row r="6" spans="1:5" x14ac:dyDescent="0.25">
      <c r="A6" s="139" t="s">
        <v>5</v>
      </c>
      <c r="B6" s="140" t="s">
        <v>335</v>
      </c>
      <c r="C6" s="247">
        <v>12</v>
      </c>
      <c r="D6" s="248"/>
      <c r="E6" s="249"/>
    </row>
    <row r="7" spans="1:5" x14ac:dyDescent="0.25">
      <c r="A7" s="250" t="s">
        <v>6</v>
      </c>
      <c r="B7" s="251"/>
      <c r="C7" s="251"/>
      <c r="D7" s="251"/>
      <c r="E7" s="252"/>
    </row>
    <row r="8" spans="1:5" x14ac:dyDescent="0.25">
      <c r="A8" s="253" t="s">
        <v>7</v>
      </c>
      <c r="B8" s="254"/>
      <c r="C8" s="254"/>
      <c r="D8" s="254"/>
      <c r="E8" s="255"/>
    </row>
    <row r="9" spans="1:5" x14ac:dyDescent="0.25">
      <c r="A9" s="256" t="s">
        <v>8</v>
      </c>
      <c r="B9" s="257"/>
      <c r="C9" s="257"/>
      <c r="D9" s="257"/>
      <c r="E9" s="258"/>
    </row>
    <row r="10" spans="1:5" x14ac:dyDescent="0.25">
      <c r="A10" s="259" t="s">
        <v>9</v>
      </c>
      <c r="B10" s="260"/>
      <c r="C10" s="260"/>
      <c r="D10" s="261"/>
      <c r="E10" s="141" t="s">
        <v>10</v>
      </c>
    </row>
    <row r="11" spans="1:5" ht="25.5" customHeight="1" x14ac:dyDescent="0.25">
      <c r="A11" s="139"/>
      <c r="B11" s="194" t="s">
        <v>135</v>
      </c>
      <c r="C11" s="247" t="s">
        <v>412</v>
      </c>
      <c r="D11" s="248"/>
      <c r="E11" s="249"/>
    </row>
    <row r="12" spans="1:5" x14ac:dyDescent="0.25">
      <c r="A12" s="139">
        <v>2</v>
      </c>
      <c r="B12" s="142" t="s">
        <v>11</v>
      </c>
      <c r="C12" s="143"/>
      <c r="D12" s="144"/>
      <c r="E12" s="145">
        <v>0</v>
      </c>
    </row>
    <row r="13" spans="1:5" ht="25.5" x14ac:dyDescent="0.25">
      <c r="A13" s="139">
        <v>3</v>
      </c>
      <c r="B13" s="194" t="s">
        <v>12</v>
      </c>
      <c r="C13" s="305" t="s">
        <v>414</v>
      </c>
      <c r="D13" s="306"/>
      <c r="E13" s="307"/>
    </row>
    <row r="14" spans="1:5" x14ac:dyDescent="0.25">
      <c r="A14" s="139">
        <v>4</v>
      </c>
      <c r="B14" s="146" t="s">
        <v>13</v>
      </c>
      <c r="C14" s="265" t="s">
        <v>336</v>
      </c>
      <c r="D14" s="266"/>
      <c r="E14" s="267"/>
    </row>
    <row r="15" spans="1:5" x14ac:dyDescent="0.25">
      <c r="A15" s="262" t="s">
        <v>14</v>
      </c>
      <c r="B15" s="263"/>
      <c r="C15" s="263"/>
      <c r="D15" s="264"/>
      <c r="E15" s="147"/>
    </row>
    <row r="16" spans="1:5" x14ac:dyDescent="0.25">
      <c r="A16" s="202">
        <v>1</v>
      </c>
      <c r="B16" s="268" t="s">
        <v>15</v>
      </c>
      <c r="C16" s="269"/>
      <c r="D16" s="270"/>
      <c r="E16" s="149" t="s">
        <v>10</v>
      </c>
    </row>
    <row r="17" spans="1:5" x14ac:dyDescent="0.25">
      <c r="A17" s="150" t="s">
        <v>0</v>
      </c>
      <c r="B17" s="151" t="s">
        <v>16</v>
      </c>
      <c r="C17" s="271"/>
      <c r="D17" s="272"/>
      <c r="E17" s="152">
        <f>+E12</f>
        <v>0</v>
      </c>
    </row>
    <row r="18" spans="1:5" ht="15" customHeight="1" x14ac:dyDescent="0.25">
      <c r="A18" s="150" t="s">
        <v>2</v>
      </c>
      <c r="B18" s="151" t="s">
        <v>17</v>
      </c>
      <c r="C18" s="273"/>
      <c r="D18" s="274"/>
      <c r="E18" s="153">
        <v>0</v>
      </c>
    </row>
    <row r="19" spans="1:5" ht="15" customHeight="1" x14ac:dyDescent="0.25">
      <c r="A19" s="150" t="s">
        <v>3</v>
      </c>
      <c r="B19" s="151" t="s">
        <v>444</v>
      </c>
      <c r="C19" s="273"/>
      <c r="D19" s="274"/>
      <c r="E19" s="153">
        <v>0</v>
      </c>
    </row>
    <row r="20" spans="1:5" ht="15" customHeight="1" x14ac:dyDescent="0.25">
      <c r="A20" s="150" t="s">
        <v>5</v>
      </c>
      <c r="B20" s="151" t="s">
        <v>19</v>
      </c>
      <c r="C20" s="273"/>
      <c r="D20" s="274"/>
      <c r="E20" s="153">
        <f>(((E17/180)*0.2))*0</f>
        <v>0</v>
      </c>
    </row>
    <row r="21" spans="1:5" ht="23.25" customHeight="1" x14ac:dyDescent="0.25">
      <c r="A21" s="150" t="s">
        <v>21</v>
      </c>
      <c r="B21" s="151" t="s">
        <v>22</v>
      </c>
      <c r="C21" s="275"/>
      <c r="D21" s="276"/>
      <c r="E21" s="153">
        <v>0</v>
      </c>
    </row>
    <row r="22" spans="1:5" x14ac:dyDescent="0.25">
      <c r="A22" s="150" t="s">
        <v>24</v>
      </c>
      <c r="B22" s="154" t="s">
        <v>136</v>
      </c>
      <c r="C22" s="273"/>
      <c r="D22" s="274"/>
      <c r="E22" s="153">
        <v>0</v>
      </c>
    </row>
    <row r="23" spans="1:5" x14ac:dyDescent="0.25">
      <c r="A23" s="150" t="s">
        <v>25</v>
      </c>
      <c r="B23" s="155" t="s">
        <v>137</v>
      </c>
      <c r="C23" s="273"/>
      <c r="D23" s="274"/>
      <c r="E23" s="153">
        <v>0</v>
      </c>
    </row>
    <row r="24" spans="1:5" x14ac:dyDescent="0.25">
      <c r="A24" s="277" t="s">
        <v>26</v>
      </c>
      <c r="B24" s="278"/>
      <c r="C24" s="278"/>
      <c r="D24" s="279"/>
      <c r="E24" s="156">
        <f>SUM(E17:E23)</f>
        <v>0</v>
      </c>
    </row>
    <row r="25" spans="1:5" x14ac:dyDescent="0.25">
      <c r="A25" s="262" t="s">
        <v>55</v>
      </c>
      <c r="B25" s="263"/>
      <c r="C25" s="263"/>
      <c r="D25" s="264"/>
      <c r="E25" s="147"/>
    </row>
    <row r="26" spans="1:5" x14ac:dyDescent="0.25">
      <c r="A26" s="202" t="s">
        <v>158</v>
      </c>
      <c r="B26" s="268" t="s">
        <v>339</v>
      </c>
      <c r="C26" s="269"/>
      <c r="D26" s="270"/>
      <c r="E26" s="149" t="s">
        <v>10</v>
      </c>
    </row>
    <row r="27" spans="1:5" x14ac:dyDescent="0.25">
      <c r="A27" s="157" t="s">
        <v>0</v>
      </c>
      <c r="B27" s="158" t="s">
        <v>33</v>
      </c>
      <c r="C27" s="146"/>
      <c r="D27" s="159">
        <f>1/12</f>
        <v>8.3299999999999999E-2</v>
      </c>
      <c r="E27" s="147">
        <v>0</v>
      </c>
    </row>
    <row r="28" spans="1:5" x14ac:dyDescent="0.25">
      <c r="A28" s="157" t="s">
        <v>2</v>
      </c>
      <c r="B28" s="158" t="s">
        <v>443</v>
      </c>
      <c r="C28" s="146"/>
      <c r="D28" s="159">
        <v>0.1111</v>
      </c>
      <c r="E28" s="147">
        <v>0</v>
      </c>
    </row>
    <row r="29" spans="1:5" x14ac:dyDescent="0.25">
      <c r="A29" s="277" t="s">
        <v>31</v>
      </c>
      <c r="B29" s="278"/>
      <c r="C29" s="280"/>
      <c r="D29" s="160">
        <f>SUM(D27:D28)</f>
        <v>0.19439999999999999</v>
      </c>
      <c r="E29" s="156">
        <f>SUM(E27:E28)</f>
        <v>0</v>
      </c>
    </row>
    <row r="30" spans="1:5" ht="24.75" customHeight="1" x14ac:dyDescent="0.25">
      <c r="A30" s="308" t="s">
        <v>340</v>
      </c>
      <c r="B30" s="309"/>
      <c r="C30" s="309"/>
      <c r="D30" s="309"/>
      <c r="E30" s="310"/>
    </row>
    <row r="31" spans="1:5" x14ac:dyDescent="0.25">
      <c r="A31" s="202" t="s">
        <v>159</v>
      </c>
      <c r="B31" s="268" t="s">
        <v>29</v>
      </c>
      <c r="C31" s="269"/>
      <c r="D31" s="270"/>
      <c r="E31" s="149" t="s">
        <v>10</v>
      </c>
    </row>
    <row r="32" spans="1:5" x14ac:dyDescent="0.25">
      <c r="A32" s="157" t="s">
        <v>0</v>
      </c>
      <c r="B32" s="161" t="s">
        <v>341</v>
      </c>
      <c r="C32" s="146"/>
      <c r="D32" s="159">
        <v>0.2</v>
      </c>
      <c r="E32" s="147">
        <v>0</v>
      </c>
    </row>
    <row r="33" spans="1:5" x14ac:dyDescent="0.25">
      <c r="A33" s="157" t="s">
        <v>2</v>
      </c>
      <c r="B33" s="162" t="s">
        <v>342</v>
      </c>
      <c r="C33" s="146"/>
      <c r="D33" s="159">
        <v>1.4999999999999999E-2</v>
      </c>
      <c r="E33" s="147">
        <v>0</v>
      </c>
    </row>
    <row r="34" spans="1:5" x14ac:dyDescent="0.25">
      <c r="A34" s="157" t="s">
        <v>3</v>
      </c>
      <c r="B34" s="146" t="s">
        <v>343</v>
      </c>
      <c r="C34" s="146"/>
      <c r="D34" s="159">
        <v>0.01</v>
      </c>
      <c r="E34" s="147">
        <v>0</v>
      </c>
    </row>
    <row r="35" spans="1:5" x14ac:dyDescent="0.25">
      <c r="A35" s="157" t="s">
        <v>5</v>
      </c>
      <c r="B35" s="163" t="s">
        <v>344</v>
      </c>
      <c r="C35" s="146"/>
      <c r="D35" s="159">
        <v>2E-3</v>
      </c>
      <c r="E35" s="147">
        <v>0</v>
      </c>
    </row>
    <row r="36" spans="1:5" x14ac:dyDescent="0.25">
      <c r="A36" s="157" t="s">
        <v>21</v>
      </c>
      <c r="B36" s="146" t="s">
        <v>345</v>
      </c>
      <c r="C36" s="146"/>
      <c r="D36" s="159">
        <v>2.5000000000000001E-2</v>
      </c>
      <c r="E36" s="147">
        <v>0</v>
      </c>
    </row>
    <row r="37" spans="1:5" x14ac:dyDescent="0.25">
      <c r="A37" s="157" t="s">
        <v>24</v>
      </c>
      <c r="B37" s="162" t="s">
        <v>346</v>
      </c>
      <c r="C37" s="146"/>
      <c r="D37" s="159">
        <v>0.08</v>
      </c>
      <c r="E37" s="147">
        <v>0</v>
      </c>
    </row>
    <row r="38" spans="1:5" x14ac:dyDescent="0.25">
      <c r="A38" s="157" t="s">
        <v>25</v>
      </c>
      <c r="B38" s="163" t="s">
        <v>442</v>
      </c>
      <c r="C38" s="146"/>
      <c r="D38" s="159">
        <v>0.03</v>
      </c>
      <c r="E38" s="147">
        <v>0</v>
      </c>
    </row>
    <row r="39" spans="1:5" x14ac:dyDescent="0.25">
      <c r="A39" s="157" t="s">
        <v>30</v>
      </c>
      <c r="B39" s="164" t="s">
        <v>348</v>
      </c>
      <c r="C39" s="146"/>
      <c r="D39" s="159">
        <v>6.0000000000000001E-3</v>
      </c>
      <c r="E39" s="147">
        <v>0</v>
      </c>
    </row>
    <row r="40" spans="1:5" x14ac:dyDescent="0.25">
      <c r="A40" s="277" t="s">
        <v>31</v>
      </c>
      <c r="B40" s="278"/>
      <c r="C40" s="280"/>
      <c r="D40" s="160">
        <f>SUM(D32:D39)</f>
        <v>0.36799999999999999</v>
      </c>
      <c r="E40" s="156">
        <f>SUM(E32:E39)</f>
        <v>0</v>
      </c>
    </row>
    <row r="41" spans="1:5" x14ac:dyDescent="0.25">
      <c r="A41" s="202" t="s">
        <v>349</v>
      </c>
      <c r="B41" s="268" t="s">
        <v>350</v>
      </c>
      <c r="C41" s="269"/>
      <c r="D41" s="270"/>
      <c r="E41" s="149" t="s">
        <v>10</v>
      </c>
    </row>
    <row r="42" spans="1:5" x14ac:dyDescent="0.25">
      <c r="A42" s="157" t="s">
        <v>0</v>
      </c>
      <c r="B42" s="155" t="s">
        <v>351</v>
      </c>
      <c r="C42" s="146"/>
      <c r="D42" s="154"/>
      <c r="E42" s="147">
        <v>0</v>
      </c>
    </row>
    <row r="43" spans="1:5" x14ac:dyDescent="0.25">
      <c r="A43" s="157" t="s">
        <v>2</v>
      </c>
      <c r="B43" s="155" t="s">
        <v>352</v>
      </c>
      <c r="C43" s="146"/>
      <c r="D43" s="166"/>
      <c r="E43" s="147">
        <v>0</v>
      </c>
    </row>
    <row r="44" spans="1:5" x14ac:dyDescent="0.25">
      <c r="A44" s="157" t="s">
        <v>3</v>
      </c>
      <c r="B44" s="155" t="s">
        <v>353</v>
      </c>
      <c r="C44" s="146"/>
      <c r="D44" s="166"/>
      <c r="E44" s="147">
        <v>0</v>
      </c>
    </row>
    <row r="45" spans="1:5" x14ac:dyDescent="0.25">
      <c r="A45" s="157" t="s">
        <v>5</v>
      </c>
      <c r="B45" s="155" t="s">
        <v>354</v>
      </c>
      <c r="C45" s="146"/>
      <c r="D45" s="166"/>
      <c r="E45" s="147">
        <v>0</v>
      </c>
    </row>
    <row r="46" spans="1:5" x14ac:dyDescent="0.25">
      <c r="A46" s="157" t="s">
        <v>21</v>
      </c>
      <c r="B46" s="155" t="s">
        <v>355</v>
      </c>
      <c r="C46" s="146"/>
      <c r="D46" s="166"/>
      <c r="E46" s="147">
        <v>0</v>
      </c>
    </row>
    <row r="47" spans="1:5" x14ac:dyDescent="0.25">
      <c r="A47" s="277" t="s">
        <v>27</v>
      </c>
      <c r="B47" s="278"/>
      <c r="C47" s="278"/>
      <c r="D47" s="279"/>
      <c r="E47" s="156">
        <f>SUM(E42:E46)</f>
        <v>0</v>
      </c>
    </row>
    <row r="48" spans="1:5" x14ac:dyDescent="0.25">
      <c r="A48" s="262" t="s">
        <v>356</v>
      </c>
      <c r="B48" s="263"/>
      <c r="C48" s="263"/>
      <c r="D48" s="264"/>
      <c r="E48" s="147"/>
    </row>
    <row r="49" spans="1:5" x14ac:dyDescent="0.25">
      <c r="A49" s="202" t="s">
        <v>158</v>
      </c>
      <c r="B49" s="268" t="s">
        <v>357</v>
      </c>
      <c r="C49" s="269"/>
      <c r="D49" s="270"/>
      <c r="E49" s="147">
        <v>0</v>
      </c>
    </row>
    <row r="50" spans="1:5" x14ac:dyDescent="0.25">
      <c r="A50" s="202" t="s">
        <v>159</v>
      </c>
      <c r="B50" s="158" t="s">
        <v>358</v>
      </c>
      <c r="C50" s="146"/>
      <c r="D50" s="167" t="s">
        <v>133</v>
      </c>
      <c r="E50" s="147">
        <v>0</v>
      </c>
    </row>
    <row r="51" spans="1:5" x14ac:dyDescent="0.25">
      <c r="A51" s="202" t="s">
        <v>349</v>
      </c>
      <c r="B51" s="158" t="s">
        <v>359</v>
      </c>
      <c r="C51" s="146"/>
      <c r="D51" s="167" t="s">
        <v>133</v>
      </c>
      <c r="E51" s="147">
        <v>0</v>
      </c>
    </row>
    <row r="52" spans="1:5" x14ac:dyDescent="0.25">
      <c r="A52" s="277" t="s">
        <v>31</v>
      </c>
      <c r="B52" s="278"/>
      <c r="C52" s="280"/>
      <c r="D52" s="168" t="s">
        <v>133</v>
      </c>
      <c r="E52" s="156">
        <f>+E49+E50+E51</f>
        <v>0</v>
      </c>
    </row>
    <row r="53" spans="1:5" x14ac:dyDescent="0.25">
      <c r="A53" s="262" t="s">
        <v>360</v>
      </c>
      <c r="B53" s="263"/>
      <c r="C53" s="263"/>
      <c r="D53" s="264"/>
      <c r="E53" s="147"/>
    </row>
    <row r="54" spans="1:5" x14ac:dyDescent="0.25">
      <c r="A54" s="202" t="s">
        <v>361</v>
      </c>
      <c r="B54" s="268" t="s">
        <v>34</v>
      </c>
      <c r="C54" s="269"/>
      <c r="D54" s="270"/>
      <c r="E54" s="149" t="s">
        <v>10</v>
      </c>
    </row>
    <row r="55" spans="1:5" x14ac:dyDescent="0.25">
      <c r="A55" s="157" t="s">
        <v>0</v>
      </c>
      <c r="B55" s="158" t="s">
        <v>362</v>
      </c>
      <c r="C55" s="162"/>
      <c r="D55" s="159">
        <v>4.1999999999999997E-3</v>
      </c>
      <c r="E55" s="147">
        <v>0</v>
      </c>
    </row>
    <row r="56" spans="1:5" x14ac:dyDescent="0.25">
      <c r="A56" s="157" t="s">
        <v>2</v>
      </c>
      <c r="B56" s="155" t="s">
        <v>363</v>
      </c>
      <c r="C56" s="162"/>
      <c r="D56" s="159">
        <f>D37*D55</f>
        <v>2.9999999999999997E-4</v>
      </c>
      <c r="E56" s="147">
        <v>0</v>
      </c>
    </row>
    <row r="57" spans="1:5" ht="25.5" x14ac:dyDescent="0.25">
      <c r="A57" s="157" t="s">
        <v>3</v>
      </c>
      <c r="B57" s="155" t="s">
        <v>364</v>
      </c>
      <c r="C57" s="162"/>
      <c r="D57" s="159">
        <f>(0.08*0.4*0.9)*(1+0.0833+0.09075+0.03025)</f>
        <v>3.4700000000000002E-2</v>
      </c>
      <c r="E57" s="147">
        <v>0</v>
      </c>
    </row>
    <row r="58" spans="1:5" x14ac:dyDescent="0.25">
      <c r="A58" s="157" t="s">
        <v>5</v>
      </c>
      <c r="B58" s="169" t="s">
        <v>35</v>
      </c>
      <c r="C58" s="162"/>
      <c r="D58" s="159">
        <v>1.9400000000000001E-2</v>
      </c>
      <c r="E58" s="147">
        <v>0</v>
      </c>
    </row>
    <row r="59" spans="1:5" ht="25.5" x14ac:dyDescent="0.25">
      <c r="A59" s="157" t="s">
        <v>21</v>
      </c>
      <c r="B59" s="155" t="s">
        <v>365</v>
      </c>
      <c r="C59" s="162"/>
      <c r="D59" s="159">
        <f>D40*D58</f>
        <v>7.1000000000000004E-3</v>
      </c>
      <c r="E59" s="147">
        <v>0</v>
      </c>
    </row>
    <row r="60" spans="1:5" ht="25.5" x14ac:dyDescent="0.25">
      <c r="A60" s="157" t="s">
        <v>24</v>
      </c>
      <c r="B60" s="155" t="s">
        <v>366</v>
      </c>
      <c r="C60" s="162"/>
      <c r="D60" s="159">
        <f>(0.08*0.4)*(0.08*D37)</f>
        <v>2.0000000000000001E-4</v>
      </c>
      <c r="E60" s="147">
        <v>0</v>
      </c>
    </row>
    <row r="61" spans="1:5" x14ac:dyDescent="0.25">
      <c r="A61" s="277" t="s">
        <v>31</v>
      </c>
      <c r="B61" s="278"/>
      <c r="C61" s="278"/>
      <c r="D61" s="170">
        <f>SUM(D55:D60)</f>
        <v>6.59E-2</v>
      </c>
      <c r="E61" s="156">
        <f>SUM(E55:E60)</f>
        <v>0</v>
      </c>
    </row>
    <row r="62" spans="1:5" x14ac:dyDescent="0.25">
      <c r="A62" s="262" t="s">
        <v>367</v>
      </c>
      <c r="B62" s="263"/>
      <c r="C62" s="263"/>
      <c r="D62" s="264"/>
      <c r="E62" s="147"/>
    </row>
    <row r="63" spans="1:5" x14ac:dyDescent="0.25">
      <c r="A63" s="202" t="s">
        <v>28</v>
      </c>
      <c r="B63" s="284" t="s">
        <v>368</v>
      </c>
      <c r="C63" s="263"/>
      <c r="D63" s="264"/>
      <c r="E63" s="149" t="s">
        <v>10</v>
      </c>
    </row>
    <row r="64" spans="1:5" x14ac:dyDescent="0.25">
      <c r="A64" s="157" t="s">
        <v>0</v>
      </c>
      <c r="B64" s="158" t="s">
        <v>400</v>
      </c>
      <c r="C64" s="146"/>
      <c r="D64" s="159">
        <f>D28/12</f>
        <v>9.2999999999999992E-3</v>
      </c>
      <c r="E64" s="147">
        <v>0</v>
      </c>
    </row>
    <row r="65" spans="1:5" ht="25.5" x14ac:dyDescent="0.25">
      <c r="A65" s="157" t="s">
        <v>2</v>
      </c>
      <c r="B65" s="158" t="s">
        <v>369</v>
      </c>
      <c r="C65" s="146"/>
      <c r="D65" s="159">
        <v>1.66E-2</v>
      </c>
      <c r="E65" s="147">
        <v>0</v>
      </c>
    </row>
    <row r="66" spans="1:5" x14ac:dyDescent="0.25">
      <c r="A66" s="157" t="s">
        <v>3</v>
      </c>
      <c r="B66" s="158" t="s">
        <v>370</v>
      </c>
      <c r="C66" s="146"/>
      <c r="D66" s="159">
        <v>2.0000000000000001E-4</v>
      </c>
      <c r="E66" s="147">
        <v>0</v>
      </c>
    </row>
    <row r="67" spans="1:5" x14ac:dyDescent="0.25">
      <c r="A67" s="157" t="s">
        <v>5</v>
      </c>
      <c r="B67" s="158" t="s">
        <v>371</v>
      </c>
      <c r="C67" s="146"/>
      <c r="D67" s="159">
        <v>2.8E-3</v>
      </c>
      <c r="E67" s="147">
        <v>0</v>
      </c>
    </row>
    <row r="68" spans="1:5" x14ac:dyDescent="0.25">
      <c r="A68" s="157" t="s">
        <v>21</v>
      </c>
      <c r="B68" s="158" t="s">
        <v>372</v>
      </c>
      <c r="C68" s="146"/>
      <c r="D68" s="159">
        <v>2.9999999999999997E-4</v>
      </c>
      <c r="E68" s="147">
        <v>0</v>
      </c>
    </row>
    <row r="69" spans="1:5" x14ac:dyDescent="0.25">
      <c r="A69" s="157" t="s">
        <v>24</v>
      </c>
      <c r="B69" s="158" t="s">
        <v>451</v>
      </c>
      <c r="C69" s="162"/>
      <c r="D69" s="159">
        <v>0</v>
      </c>
      <c r="E69" s="147">
        <v>0</v>
      </c>
    </row>
    <row r="70" spans="1:5" x14ac:dyDescent="0.25">
      <c r="A70" s="277" t="s">
        <v>373</v>
      </c>
      <c r="B70" s="278"/>
      <c r="C70" s="279"/>
      <c r="D70" s="170">
        <f>SUM(D64:D69)</f>
        <v>2.92E-2</v>
      </c>
      <c r="E70" s="156">
        <f>SUM(E64:E69)</f>
        <v>0</v>
      </c>
    </row>
    <row r="71" spans="1:5" x14ac:dyDescent="0.25">
      <c r="A71" s="262"/>
      <c r="B71" s="263"/>
      <c r="C71" s="263"/>
      <c r="D71" s="264"/>
      <c r="E71" s="147"/>
    </row>
    <row r="72" spans="1:5" x14ac:dyDescent="0.25">
      <c r="A72" s="202" t="s">
        <v>133</v>
      </c>
      <c r="B72" s="268" t="s">
        <v>374</v>
      </c>
      <c r="C72" s="269"/>
      <c r="D72" s="270"/>
      <c r="E72" s="149" t="s">
        <v>10</v>
      </c>
    </row>
    <row r="73" spans="1:5" x14ac:dyDescent="0.25">
      <c r="A73" s="157" t="s">
        <v>0</v>
      </c>
      <c r="B73" s="158" t="s">
        <v>375</v>
      </c>
      <c r="C73" s="146"/>
      <c r="D73" s="159">
        <v>0</v>
      </c>
      <c r="E73" s="147">
        <v>0</v>
      </c>
    </row>
    <row r="74" spans="1:5" x14ac:dyDescent="0.25">
      <c r="A74" s="277" t="s">
        <v>31</v>
      </c>
      <c r="B74" s="278"/>
      <c r="C74" s="278"/>
      <c r="D74" s="160">
        <f>D73</f>
        <v>0</v>
      </c>
      <c r="E74" s="156">
        <f>E73</f>
        <v>0</v>
      </c>
    </row>
    <row r="75" spans="1:5" x14ac:dyDescent="0.25">
      <c r="A75" s="262" t="s">
        <v>376</v>
      </c>
      <c r="B75" s="263"/>
      <c r="C75" s="263"/>
      <c r="D75" s="264"/>
      <c r="E75" s="147"/>
    </row>
    <row r="76" spans="1:5" x14ac:dyDescent="0.25">
      <c r="A76" s="202">
        <v>4</v>
      </c>
      <c r="B76" s="268" t="s">
        <v>36</v>
      </c>
      <c r="C76" s="269"/>
      <c r="D76" s="270"/>
      <c r="E76" s="149" t="s">
        <v>10</v>
      </c>
    </row>
    <row r="77" spans="1:5" x14ac:dyDescent="0.25">
      <c r="A77" s="157" t="s">
        <v>28</v>
      </c>
      <c r="B77" s="158" t="s">
        <v>368</v>
      </c>
      <c r="C77" s="146"/>
      <c r="D77" s="159">
        <f>D70</f>
        <v>2.92E-2</v>
      </c>
      <c r="E77" s="147">
        <v>0</v>
      </c>
    </row>
    <row r="78" spans="1:5" x14ac:dyDescent="0.25">
      <c r="A78" s="157" t="s">
        <v>32</v>
      </c>
      <c r="B78" s="158" t="s">
        <v>374</v>
      </c>
      <c r="C78" s="162"/>
      <c r="D78" s="159">
        <f>D74</f>
        <v>0</v>
      </c>
      <c r="E78" s="147">
        <v>0</v>
      </c>
    </row>
    <row r="79" spans="1:5" x14ac:dyDescent="0.25">
      <c r="A79" s="277" t="s">
        <v>377</v>
      </c>
      <c r="B79" s="278"/>
      <c r="C79" s="279"/>
      <c r="D79" s="170">
        <f>SUM(D74:D78)</f>
        <v>2.92E-2</v>
      </c>
      <c r="E79" s="156">
        <f>SUM(E77:E78)</f>
        <v>0</v>
      </c>
    </row>
    <row r="80" spans="1:5" x14ac:dyDescent="0.25">
      <c r="A80" s="262" t="s">
        <v>378</v>
      </c>
      <c r="B80" s="263"/>
      <c r="C80" s="263"/>
      <c r="D80" s="264"/>
      <c r="E80" s="147"/>
    </row>
    <row r="81" spans="1:5" x14ac:dyDescent="0.25">
      <c r="A81" s="202">
        <v>5</v>
      </c>
      <c r="B81" s="268" t="s">
        <v>379</v>
      </c>
      <c r="C81" s="269"/>
      <c r="D81" s="270"/>
      <c r="E81" s="149" t="s">
        <v>10</v>
      </c>
    </row>
    <row r="82" spans="1:5" x14ac:dyDescent="0.25">
      <c r="A82" s="157" t="s">
        <v>0</v>
      </c>
      <c r="B82" s="158" t="s">
        <v>380</v>
      </c>
      <c r="C82" s="146"/>
      <c r="D82" s="159" t="s">
        <v>133</v>
      </c>
      <c r="E82" s="147">
        <v>0</v>
      </c>
    </row>
    <row r="83" spans="1:5" x14ac:dyDescent="0.25">
      <c r="A83" s="157" t="s">
        <v>2</v>
      </c>
      <c r="B83" s="158" t="s">
        <v>381</v>
      </c>
      <c r="C83" s="146"/>
      <c r="D83" s="159"/>
      <c r="E83" s="147">
        <v>0</v>
      </c>
    </row>
    <row r="84" spans="1:5" x14ac:dyDescent="0.25">
      <c r="A84" s="157" t="s">
        <v>3</v>
      </c>
      <c r="B84" s="158" t="s">
        <v>200</v>
      </c>
      <c r="C84" s="146"/>
      <c r="D84" s="159"/>
      <c r="E84" s="147">
        <v>0</v>
      </c>
    </row>
    <row r="85" spans="1:5" ht="25.5" x14ac:dyDescent="0.25">
      <c r="A85" s="157" t="s">
        <v>5</v>
      </c>
      <c r="B85" s="158" t="s">
        <v>382</v>
      </c>
      <c r="C85" s="146"/>
      <c r="D85" s="159"/>
      <c r="E85" s="147">
        <v>0</v>
      </c>
    </row>
    <row r="86" spans="1:5" x14ac:dyDescent="0.25">
      <c r="A86" s="157" t="s">
        <v>21</v>
      </c>
      <c r="B86" s="158" t="s">
        <v>402</v>
      </c>
      <c r="C86" s="162"/>
      <c r="D86" s="159" t="s">
        <v>133</v>
      </c>
      <c r="E86" s="147">
        <v>0</v>
      </c>
    </row>
    <row r="87" spans="1:5" x14ac:dyDescent="0.25">
      <c r="A87" s="277" t="s">
        <v>384</v>
      </c>
      <c r="B87" s="278"/>
      <c r="C87" s="279"/>
      <c r="D87" s="170" t="s">
        <v>133</v>
      </c>
      <c r="E87" s="156">
        <f>SUM(E82:E86)</f>
        <v>0</v>
      </c>
    </row>
    <row r="88" spans="1:5" x14ac:dyDescent="0.25">
      <c r="A88" s="259" t="s">
        <v>37</v>
      </c>
      <c r="B88" s="261"/>
      <c r="C88" s="285" t="s">
        <v>31</v>
      </c>
      <c r="D88" s="261"/>
      <c r="E88" s="147">
        <v>0</v>
      </c>
    </row>
    <row r="89" spans="1:5" ht="24" customHeight="1" x14ac:dyDescent="0.25">
      <c r="A89" s="286" t="s">
        <v>385</v>
      </c>
      <c r="B89" s="287"/>
      <c r="C89" s="287"/>
      <c r="D89" s="171"/>
      <c r="E89" s="156">
        <f>E88</f>
        <v>0</v>
      </c>
    </row>
    <row r="90" spans="1:5" x14ac:dyDescent="0.25">
      <c r="A90" s="262" t="s">
        <v>386</v>
      </c>
      <c r="B90" s="263"/>
      <c r="C90" s="263" t="s">
        <v>38</v>
      </c>
      <c r="D90" s="264" t="s">
        <v>39</v>
      </c>
      <c r="E90" s="147"/>
    </row>
    <row r="91" spans="1:5" x14ac:dyDescent="0.25">
      <c r="A91" s="202">
        <v>6</v>
      </c>
      <c r="B91" s="268" t="s">
        <v>40</v>
      </c>
      <c r="C91" s="269"/>
      <c r="D91" s="270"/>
      <c r="E91" s="149" t="s">
        <v>10</v>
      </c>
    </row>
    <row r="92" spans="1:5" x14ac:dyDescent="0.25">
      <c r="A92" s="202" t="s">
        <v>0</v>
      </c>
      <c r="B92" s="158" t="s">
        <v>41</v>
      </c>
      <c r="C92" s="288">
        <v>0.05</v>
      </c>
      <c r="D92" s="289"/>
      <c r="E92" s="147">
        <v>0</v>
      </c>
    </row>
    <row r="93" spans="1:5" x14ac:dyDescent="0.25">
      <c r="A93" s="202" t="s">
        <v>2</v>
      </c>
      <c r="B93" s="158" t="s">
        <v>42</v>
      </c>
      <c r="C93" s="288">
        <v>6.7900000000000002E-2</v>
      </c>
      <c r="D93" s="289"/>
      <c r="E93" s="147">
        <v>0</v>
      </c>
    </row>
    <row r="94" spans="1:5" ht="16.5" customHeight="1" x14ac:dyDescent="0.25">
      <c r="A94" s="290" t="s">
        <v>3</v>
      </c>
      <c r="B94" s="292" t="s">
        <v>393</v>
      </c>
      <c r="C94" s="293"/>
      <c r="D94" s="172">
        <f>+(100-14.25)/100</f>
        <v>0.85750000000000004</v>
      </c>
      <c r="E94" s="147">
        <v>0</v>
      </c>
    </row>
    <row r="95" spans="1:5" x14ac:dyDescent="0.25">
      <c r="A95" s="290"/>
      <c r="B95" s="201" t="s">
        <v>43</v>
      </c>
      <c r="C95" s="169"/>
      <c r="D95" s="169"/>
      <c r="E95" s="147">
        <v>0</v>
      </c>
    </row>
    <row r="96" spans="1:5" x14ac:dyDescent="0.25">
      <c r="A96" s="290"/>
      <c r="B96" s="175" t="s">
        <v>44</v>
      </c>
      <c r="C96" s="176"/>
      <c r="D96" s="177"/>
      <c r="E96" s="147"/>
    </row>
    <row r="97" spans="1:5" x14ac:dyDescent="0.25">
      <c r="A97" s="290"/>
      <c r="B97" s="178" t="s">
        <v>387</v>
      </c>
      <c r="C97" s="179"/>
      <c r="D97" s="159">
        <v>1.6500000000000001E-2</v>
      </c>
      <c r="E97" s="147">
        <v>0</v>
      </c>
    </row>
    <row r="98" spans="1:5" x14ac:dyDescent="0.25">
      <c r="A98" s="290"/>
      <c r="B98" s="178" t="s">
        <v>388</v>
      </c>
      <c r="C98" s="179"/>
      <c r="D98" s="159">
        <v>7.5999999999999998E-2</v>
      </c>
      <c r="E98" s="147">
        <v>0</v>
      </c>
    </row>
    <row r="99" spans="1:5" x14ac:dyDescent="0.25">
      <c r="A99" s="290"/>
      <c r="B99" s="180" t="s">
        <v>45</v>
      </c>
      <c r="C99" s="181"/>
      <c r="D99" s="161"/>
      <c r="E99" s="147"/>
    </row>
    <row r="100" spans="1:5" x14ac:dyDescent="0.25">
      <c r="A100" s="290"/>
      <c r="B100" s="180" t="s">
        <v>46</v>
      </c>
      <c r="C100" s="181"/>
      <c r="D100" s="182"/>
      <c r="E100" s="147"/>
    </row>
    <row r="101" spans="1:5" ht="15.75" thickBot="1" x14ac:dyDescent="0.3">
      <c r="A101" s="291"/>
      <c r="B101" s="183" t="s">
        <v>203</v>
      </c>
      <c r="C101" s="184"/>
      <c r="D101" s="185">
        <v>0.05</v>
      </c>
      <c r="E101" s="147">
        <v>0</v>
      </c>
    </row>
    <row r="102" spans="1:5" ht="15.75" thickBot="1" x14ac:dyDescent="0.3">
      <c r="A102" s="187"/>
      <c r="B102" s="188" t="s">
        <v>47</v>
      </c>
      <c r="C102" s="188"/>
      <c r="D102" s="189">
        <f>SUM(D97:D101)</f>
        <v>0.14249999999999999</v>
      </c>
      <c r="E102" s="190">
        <f>SUM(E97:E101)</f>
        <v>0</v>
      </c>
    </row>
    <row r="103" spans="1:5" x14ac:dyDescent="0.25">
      <c r="A103" s="294" t="s">
        <v>48</v>
      </c>
      <c r="B103" s="295"/>
      <c r="C103" s="295"/>
      <c r="D103" s="296"/>
      <c r="E103" s="191">
        <f>+E92+E93+E102</f>
        <v>0</v>
      </c>
    </row>
    <row r="104" spans="1:5" x14ac:dyDescent="0.25">
      <c r="A104" s="259" t="s">
        <v>49</v>
      </c>
      <c r="B104" s="260"/>
      <c r="C104" s="260"/>
      <c r="D104" s="261"/>
      <c r="E104" s="141" t="s">
        <v>10</v>
      </c>
    </row>
    <row r="105" spans="1:5" x14ac:dyDescent="0.25">
      <c r="A105" s="202" t="s">
        <v>0</v>
      </c>
      <c r="B105" s="268" t="s">
        <v>50</v>
      </c>
      <c r="C105" s="297"/>
      <c r="D105" s="298"/>
      <c r="E105" s="147">
        <v>0</v>
      </c>
    </row>
    <row r="106" spans="1:5" x14ac:dyDescent="0.25">
      <c r="A106" s="202" t="s">
        <v>2</v>
      </c>
      <c r="B106" s="268" t="s">
        <v>389</v>
      </c>
      <c r="C106" s="297"/>
      <c r="D106" s="298"/>
      <c r="E106" s="147">
        <v>0</v>
      </c>
    </row>
    <row r="107" spans="1:5" x14ac:dyDescent="0.25">
      <c r="A107" s="202" t="s">
        <v>3</v>
      </c>
      <c r="B107" s="268" t="s">
        <v>390</v>
      </c>
      <c r="C107" s="297"/>
      <c r="D107" s="298"/>
      <c r="E107" s="147">
        <v>0</v>
      </c>
    </row>
    <row r="108" spans="1:5" x14ac:dyDescent="0.25">
      <c r="A108" s="202" t="s">
        <v>5</v>
      </c>
      <c r="B108" s="268" t="s">
        <v>391</v>
      </c>
      <c r="C108" s="297"/>
      <c r="D108" s="298"/>
      <c r="E108" s="147">
        <v>0</v>
      </c>
    </row>
    <row r="109" spans="1:5" x14ac:dyDescent="0.25">
      <c r="A109" s="202" t="s">
        <v>5</v>
      </c>
      <c r="B109" s="268" t="s">
        <v>392</v>
      </c>
      <c r="C109" s="297"/>
      <c r="D109" s="298"/>
      <c r="E109" s="147">
        <v>0</v>
      </c>
    </row>
    <row r="110" spans="1:5" x14ac:dyDescent="0.25">
      <c r="A110" s="302" t="s">
        <v>51</v>
      </c>
      <c r="B110" s="303"/>
      <c r="C110" s="304"/>
      <c r="D110" s="167"/>
      <c r="E110" s="147">
        <f>SUM(E105:E109)</f>
        <v>0</v>
      </c>
    </row>
    <row r="111" spans="1:5" x14ac:dyDescent="0.25">
      <c r="A111" s="202" t="s">
        <v>21</v>
      </c>
      <c r="B111" s="268" t="s">
        <v>452</v>
      </c>
      <c r="C111" s="297"/>
      <c r="D111" s="298"/>
      <c r="E111" s="147">
        <v>0</v>
      </c>
    </row>
    <row r="112" spans="1:5" ht="15.75" thickBot="1" x14ac:dyDescent="0.3">
      <c r="A112" s="299" t="s">
        <v>53</v>
      </c>
      <c r="B112" s="300"/>
      <c r="C112" s="300"/>
      <c r="D112" s="301"/>
      <c r="E112" s="192">
        <f>SUM(+E110+E111)</f>
        <v>0</v>
      </c>
    </row>
  </sheetData>
  <mergeCells count="68">
    <mergeCell ref="C13:E13"/>
    <mergeCell ref="A1:E1"/>
    <mergeCell ref="A2:E2"/>
    <mergeCell ref="C3:E3"/>
    <mergeCell ref="C4:E4"/>
    <mergeCell ref="C5:E5"/>
    <mergeCell ref="C6:E6"/>
    <mergeCell ref="A7:E7"/>
    <mergeCell ref="A8:E8"/>
    <mergeCell ref="A9:E9"/>
    <mergeCell ref="A10:D10"/>
    <mergeCell ref="C11:E11"/>
    <mergeCell ref="A25:D25"/>
    <mergeCell ref="C14:E14"/>
    <mergeCell ref="A15:D15"/>
    <mergeCell ref="B16:D16"/>
    <mergeCell ref="C17:D17"/>
    <mergeCell ref="C18:D18"/>
    <mergeCell ref="C19:D19"/>
    <mergeCell ref="C20:D20"/>
    <mergeCell ref="C21:D21"/>
    <mergeCell ref="C22:D22"/>
    <mergeCell ref="C23:D23"/>
    <mergeCell ref="A24:D24"/>
    <mergeCell ref="B54:D54"/>
    <mergeCell ref="B26:D26"/>
    <mergeCell ref="A29:C29"/>
    <mergeCell ref="A30:E30"/>
    <mergeCell ref="B31:D31"/>
    <mergeCell ref="A40:C40"/>
    <mergeCell ref="B41:D41"/>
    <mergeCell ref="A47:D47"/>
    <mergeCell ref="A48:D48"/>
    <mergeCell ref="B49:D49"/>
    <mergeCell ref="A52:C52"/>
    <mergeCell ref="A53:D53"/>
    <mergeCell ref="B81:D81"/>
    <mergeCell ref="A61:C61"/>
    <mergeCell ref="A62:D62"/>
    <mergeCell ref="B63:D63"/>
    <mergeCell ref="A70:C70"/>
    <mergeCell ref="A71:D71"/>
    <mergeCell ref="B72:D72"/>
    <mergeCell ref="A74:C74"/>
    <mergeCell ref="A75:D75"/>
    <mergeCell ref="B76:D76"/>
    <mergeCell ref="A79:C79"/>
    <mergeCell ref="A80:D80"/>
    <mergeCell ref="A104:D104"/>
    <mergeCell ref="A87:C87"/>
    <mergeCell ref="A88:B88"/>
    <mergeCell ref="C88:D88"/>
    <mergeCell ref="A89:C89"/>
    <mergeCell ref="A90:D90"/>
    <mergeCell ref="B91:D91"/>
    <mergeCell ref="C92:D92"/>
    <mergeCell ref="C93:D93"/>
    <mergeCell ref="A94:A101"/>
    <mergeCell ref="B94:C94"/>
    <mergeCell ref="A103:D103"/>
    <mergeCell ref="B111:D111"/>
    <mergeCell ref="A112:D112"/>
    <mergeCell ref="B105:D105"/>
    <mergeCell ref="B106:D106"/>
    <mergeCell ref="B107:D107"/>
    <mergeCell ref="B108:D108"/>
    <mergeCell ref="B109:D109"/>
    <mergeCell ref="A110:C110"/>
  </mergeCells>
  <hyperlinks>
    <hyperlink ref="B39" r:id="rId1" display="08 - Sebrae 0,3% ou 0,6% - IN nº 03, MPS/SRP/2005, Anexo II e III ver código da Tabela"/>
  </hyperlinks>
  <pageMargins left="0.511811024" right="0.511811024" top="0.78740157499999996" bottom="0.78740157499999996" header="0.31496062000000002" footer="0.31496062000000002"/>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showGridLines="0" topLeftCell="A82" zoomScaleNormal="100" workbookViewId="0">
      <selection activeCell="E111" sqref="E111"/>
    </sheetView>
  </sheetViews>
  <sheetFormatPr defaultRowHeight="15" x14ac:dyDescent="0.25"/>
  <cols>
    <col min="1" max="1" width="8.7109375" customWidth="1"/>
    <col min="2" max="2" width="44.42578125" customWidth="1"/>
    <col min="3" max="3" width="6.28515625" customWidth="1"/>
    <col min="4" max="4" width="17.140625" customWidth="1"/>
    <col min="5" max="5" width="12" customWidth="1"/>
  </cols>
  <sheetData>
    <row r="1" spans="1:5" ht="21.75" thickBot="1" x14ac:dyDescent="0.3">
      <c r="A1" s="238" t="s">
        <v>134</v>
      </c>
      <c r="B1" s="239"/>
      <c r="C1" s="239"/>
      <c r="D1" s="239"/>
      <c r="E1" s="240"/>
    </row>
    <row r="2" spans="1:5" x14ac:dyDescent="0.25">
      <c r="A2" s="241" t="s">
        <v>431</v>
      </c>
      <c r="B2" s="242"/>
      <c r="C2" s="242"/>
      <c r="D2" s="242"/>
      <c r="E2" s="243"/>
    </row>
    <row r="3" spans="1:5" ht="15" customHeight="1" x14ac:dyDescent="0.25">
      <c r="A3" s="139" t="s">
        <v>0</v>
      </c>
      <c r="B3" s="140" t="s">
        <v>1</v>
      </c>
      <c r="C3" s="244" t="s">
        <v>450</v>
      </c>
      <c r="D3" s="245"/>
      <c r="E3" s="246"/>
    </row>
    <row r="4" spans="1:5" ht="15" customHeight="1" x14ac:dyDescent="0.25">
      <c r="A4" s="139" t="s">
        <v>2</v>
      </c>
      <c r="B4" s="140" t="s">
        <v>139</v>
      </c>
      <c r="C4" s="247" t="s">
        <v>412</v>
      </c>
      <c r="D4" s="248"/>
      <c r="E4" s="249"/>
    </row>
    <row r="5" spans="1:5" ht="25.5" customHeight="1" x14ac:dyDescent="0.25">
      <c r="A5" s="139" t="s">
        <v>3</v>
      </c>
      <c r="B5" s="140" t="s">
        <v>4</v>
      </c>
      <c r="C5" s="247" t="s">
        <v>449</v>
      </c>
      <c r="D5" s="248"/>
      <c r="E5" s="249"/>
    </row>
    <row r="6" spans="1:5" x14ac:dyDescent="0.25">
      <c r="A6" s="139" t="s">
        <v>5</v>
      </c>
      <c r="B6" s="140" t="s">
        <v>335</v>
      </c>
      <c r="C6" s="247">
        <v>12</v>
      </c>
      <c r="D6" s="248"/>
      <c r="E6" s="249"/>
    </row>
    <row r="7" spans="1:5" x14ac:dyDescent="0.25">
      <c r="A7" s="250" t="s">
        <v>6</v>
      </c>
      <c r="B7" s="251"/>
      <c r="C7" s="251"/>
      <c r="D7" s="251"/>
      <c r="E7" s="252"/>
    </row>
    <row r="8" spans="1:5" x14ac:dyDescent="0.25">
      <c r="A8" s="253" t="s">
        <v>7</v>
      </c>
      <c r="B8" s="254"/>
      <c r="C8" s="254"/>
      <c r="D8" s="254"/>
      <c r="E8" s="255"/>
    </row>
    <row r="9" spans="1:5" x14ac:dyDescent="0.25">
      <c r="A9" s="256" t="s">
        <v>8</v>
      </c>
      <c r="B9" s="257"/>
      <c r="C9" s="257"/>
      <c r="D9" s="257"/>
      <c r="E9" s="258"/>
    </row>
    <row r="10" spans="1:5" x14ac:dyDescent="0.25">
      <c r="A10" s="259" t="s">
        <v>9</v>
      </c>
      <c r="B10" s="260"/>
      <c r="C10" s="260"/>
      <c r="D10" s="261"/>
      <c r="E10" s="141" t="s">
        <v>10</v>
      </c>
    </row>
    <row r="11" spans="1:5" ht="25.5" customHeight="1" x14ac:dyDescent="0.25">
      <c r="A11" s="139"/>
      <c r="B11" s="142" t="s">
        <v>135</v>
      </c>
      <c r="C11" s="247" t="s">
        <v>412</v>
      </c>
      <c r="D11" s="248"/>
      <c r="E11" s="249"/>
    </row>
    <row r="12" spans="1:5" x14ac:dyDescent="0.25">
      <c r="A12" s="139">
        <v>2</v>
      </c>
      <c r="B12" s="142" t="s">
        <v>11</v>
      </c>
      <c r="C12" s="143"/>
      <c r="D12" s="144"/>
      <c r="E12" s="145">
        <v>0</v>
      </c>
    </row>
    <row r="13" spans="1:5" ht="25.5" x14ac:dyDescent="0.25">
      <c r="A13" s="139">
        <v>3</v>
      </c>
      <c r="B13" s="142" t="s">
        <v>12</v>
      </c>
      <c r="C13" s="305" t="s">
        <v>415</v>
      </c>
      <c r="D13" s="306"/>
      <c r="E13" s="307"/>
    </row>
    <row r="14" spans="1:5" x14ac:dyDescent="0.25">
      <c r="A14" s="139">
        <v>4</v>
      </c>
      <c r="B14" s="146" t="s">
        <v>13</v>
      </c>
      <c r="C14" s="265" t="s">
        <v>336</v>
      </c>
      <c r="D14" s="266"/>
      <c r="E14" s="267"/>
    </row>
    <row r="15" spans="1:5" x14ac:dyDescent="0.25">
      <c r="A15" s="262" t="s">
        <v>14</v>
      </c>
      <c r="B15" s="263"/>
      <c r="C15" s="263"/>
      <c r="D15" s="264"/>
      <c r="E15" s="147"/>
    </row>
    <row r="16" spans="1:5" x14ac:dyDescent="0.25">
      <c r="A16" s="202">
        <v>1</v>
      </c>
      <c r="B16" s="268" t="s">
        <v>15</v>
      </c>
      <c r="C16" s="269"/>
      <c r="D16" s="270"/>
      <c r="E16" s="149" t="s">
        <v>10</v>
      </c>
    </row>
    <row r="17" spans="1:5" x14ac:dyDescent="0.25">
      <c r="A17" s="150" t="s">
        <v>0</v>
      </c>
      <c r="B17" s="151" t="s">
        <v>16</v>
      </c>
      <c r="C17" s="271"/>
      <c r="D17" s="272"/>
      <c r="E17" s="152">
        <f>+E12</f>
        <v>0</v>
      </c>
    </row>
    <row r="18" spans="1:5" ht="15" customHeight="1" x14ac:dyDescent="0.25">
      <c r="A18" s="150" t="s">
        <v>2</v>
      </c>
      <c r="B18" s="151" t="s">
        <v>17</v>
      </c>
      <c r="C18" s="273"/>
      <c r="D18" s="274"/>
      <c r="E18" s="153">
        <v>0</v>
      </c>
    </row>
    <row r="19" spans="1:5" ht="15" customHeight="1" x14ac:dyDescent="0.25">
      <c r="A19" s="150" t="s">
        <v>3</v>
      </c>
      <c r="B19" s="151" t="s">
        <v>444</v>
      </c>
      <c r="C19" s="273"/>
      <c r="D19" s="274"/>
      <c r="E19" s="153">
        <v>0</v>
      </c>
    </row>
    <row r="20" spans="1:5" ht="15" customHeight="1" x14ac:dyDescent="0.25">
      <c r="A20" s="150" t="s">
        <v>5</v>
      </c>
      <c r="B20" s="151" t="s">
        <v>19</v>
      </c>
      <c r="C20" s="273"/>
      <c r="D20" s="274"/>
      <c r="E20" s="153">
        <f>(((E17/180)*0.2))*0</f>
        <v>0</v>
      </c>
    </row>
    <row r="21" spans="1:5" ht="15" customHeight="1" x14ac:dyDescent="0.25">
      <c r="A21" s="150" t="s">
        <v>21</v>
      </c>
      <c r="B21" s="151" t="s">
        <v>22</v>
      </c>
      <c r="C21" s="275"/>
      <c r="D21" s="276"/>
      <c r="E21" s="153">
        <v>0</v>
      </c>
    </row>
    <row r="22" spans="1:5" x14ac:dyDescent="0.25">
      <c r="A22" s="150" t="s">
        <v>24</v>
      </c>
      <c r="B22" s="154" t="s">
        <v>136</v>
      </c>
      <c r="C22" s="273"/>
      <c r="D22" s="274"/>
      <c r="E22" s="153">
        <v>0</v>
      </c>
    </row>
    <row r="23" spans="1:5" x14ac:dyDescent="0.25">
      <c r="A23" s="150" t="s">
        <v>25</v>
      </c>
      <c r="B23" s="155" t="s">
        <v>137</v>
      </c>
      <c r="C23" s="273"/>
      <c r="D23" s="274"/>
      <c r="E23" s="153">
        <v>0</v>
      </c>
    </row>
    <row r="24" spans="1:5" x14ac:dyDescent="0.25">
      <c r="A24" s="277" t="s">
        <v>26</v>
      </c>
      <c r="B24" s="278"/>
      <c r="C24" s="278"/>
      <c r="D24" s="279"/>
      <c r="E24" s="156">
        <f>SUM(E17:E23)</f>
        <v>0</v>
      </c>
    </row>
    <row r="25" spans="1:5" x14ac:dyDescent="0.25">
      <c r="A25" s="262" t="s">
        <v>55</v>
      </c>
      <c r="B25" s="263"/>
      <c r="C25" s="263"/>
      <c r="D25" s="264"/>
      <c r="E25" s="147"/>
    </row>
    <row r="26" spans="1:5" x14ac:dyDescent="0.25">
      <c r="A26" s="202" t="s">
        <v>158</v>
      </c>
      <c r="B26" s="268" t="s">
        <v>339</v>
      </c>
      <c r="C26" s="269"/>
      <c r="D26" s="270"/>
      <c r="E26" s="149" t="s">
        <v>10</v>
      </c>
    </row>
    <row r="27" spans="1:5" x14ac:dyDescent="0.25">
      <c r="A27" s="157" t="s">
        <v>0</v>
      </c>
      <c r="B27" s="158" t="s">
        <v>33</v>
      </c>
      <c r="C27" s="146"/>
      <c r="D27" s="159">
        <f>1/12</f>
        <v>8.3299999999999999E-2</v>
      </c>
      <c r="E27" s="147">
        <v>0</v>
      </c>
    </row>
    <row r="28" spans="1:5" x14ac:dyDescent="0.25">
      <c r="A28" s="157" t="s">
        <v>2</v>
      </c>
      <c r="B28" s="158" t="s">
        <v>443</v>
      </c>
      <c r="C28" s="146"/>
      <c r="D28" s="159">
        <v>0.1111</v>
      </c>
      <c r="E28" s="147">
        <v>0</v>
      </c>
    </row>
    <row r="29" spans="1:5" x14ac:dyDescent="0.25">
      <c r="A29" s="277" t="s">
        <v>31</v>
      </c>
      <c r="B29" s="278"/>
      <c r="C29" s="280"/>
      <c r="D29" s="160">
        <f>SUM(D27:D28)</f>
        <v>0.19439999999999999</v>
      </c>
      <c r="E29" s="156">
        <f>SUM(E27:E28)</f>
        <v>0</v>
      </c>
    </row>
    <row r="30" spans="1:5" ht="28.5" customHeight="1" x14ac:dyDescent="0.25">
      <c r="A30" s="281" t="s">
        <v>340</v>
      </c>
      <c r="B30" s="282"/>
      <c r="C30" s="282"/>
      <c r="D30" s="282"/>
      <c r="E30" s="283"/>
    </row>
    <row r="31" spans="1:5" x14ac:dyDescent="0.25">
      <c r="A31" s="202" t="s">
        <v>159</v>
      </c>
      <c r="B31" s="268" t="s">
        <v>29</v>
      </c>
      <c r="C31" s="269"/>
      <c r="D31" s="270"/>
      <c r="E31" s="149" t="s">
        <v>10</v>
      </c>
    </row>
    <row r="32" spans="1:5" x14ac:dyDescent="0.25">
      <c r="A32" s="157" t="s">
        <v>0</v>
      </c>
      <c r="B32" s="161" t="s">
        <v>341</v>
      </c>
      <c r="C32" s="146"/>
      <c r="D32" s="159">
        <v>0.2</v>
      </c>
      <c r="E32" s="147">
        <v>0</v>
      </c>
    </row>
    <row r="33" spans="1:5" x14ac:dyDescent="0.25">
      <c r="A33" s="157" t="s">
        <v>2</v>
      </c>
      <c r="B33" s="162" t="s">
        <v>342</v>
      </c>
      <c r="C33" s="146"/>
      <c r="D33" s="159">
        <v>1.4999999999999999E-2</v>
      </c>
      <c r="E33" s="147">
        <v>0</v>
      </c>
    </row>
    <row r="34" spans="1:5" x14ac:dyDescent="0.25">
      <c r="A34" s="157" t="s">
        <v>3</v>
      </c>
      <c r="B34" s="146" t="s">
        <v>343</v>
      </c>
      <c r="C34" s="146"/>
      <c r="D34" s="159">
        <v>0.01</v>
      </c>
      <c r="E34" s="147">
        <v>0</v>
      </c>
    </row>
    <row r="35" spans="1:5" x14ac:dyDescent="0.25">
      <c r="A35" s="157" t="s">
        <v>5</v>
      </c>
      <c r="B35" s="163" t="s">
        <v>344</v>
      </c>
      <c r="C35" s="146"/>
      <c r="D35" s="159">
        <v>2E-3</v>
      </c>
      <c r="E35" s="147">
        <v>0</v>
      </c>
    </row>
    <row r="36" spans="1:5" x14ac:dyDescent="0.25">
      <c r="A36" s="157" t="s">
        <v>21</v>
      </c>
      <c r="B36" s="146" t="s">
        <v>345</v>
      </c>
      <c r="C36" s="146"/>
      <c r="D36" s="159">
        <v>2.5000000000000001E-2</v>
      </c>
      <c r="E36" s="147">
        <v>0</v>
      </c>
    </row>
    <row r="37" spans="1:5" x14ac:dyDescent="0.25">
      <c r="A37" s="157" t="s">
        <v>24</v>
      </c>
      <c r="B37" s="162" t="s">
        <v>346</v>
      </c>
      <c r="C37" s="146"/>
      <c r="D37" s="159">
        <v>0.08</v>
      </c>
      <c r="E37" s="147">
        <v>0</v>
      </c>
    </row>
    <row r="38" spans="1:5" x14ac:dyDescent="0.25">
      <c r="A38" s="157" t="s">
        <v>25</v>
      </c>
      <c r="B38" s="163" t="s">
        <v>347</v>
      </c>
      <c r="C38" s="146"/>
      <c r="D38" s="159">
        <v>0.03</v>
      </c>
      <c r="E38" s="147">
        <v>0</v>
      </c>
    </row>
    <row r="39" spans="1:5" x14ac:dyDescent="0.25">
      <c r="A39" s="157" t="s">
        <v>30</v>
      </c>
      <c r="B39" s="164" t="s">
        <v>348</v>
      </c>
      <c r="C39" s="146"/>
      <c r="D39" s="159">
        <v>6.0000000000000001E-3</v>
      </c>
      <c r="E39" s="147">
        <v>0</v>
      </c>
    </row>
    <row r="40" spans="1:5" x14ac:dyDescent="0.25">
      <c r="A40" s="277" t="s">
        <v>31</v>
      </c>
      <c r="B40" s="278"/>
      <c r="C40" s="280"/>
      <c r="D40" s="160">
        <f>SUM(D32:D39)</f>
        <v>0.36799999999999999</v>
      </c>
      <c r="E40" s="156">
        <f>SUM(E32:E39)</f>
        <v>0</v>
      </c>
    </row>
    <row r="41" spans="1:5" x14ac:dyDescent="0.25">
      <c r="A41" s="202" t="s">
        <v>349</v>
      </c>
      <c r="B41" s="268" t="s">
        <v>350</v>
      </c>
      <c r="C41" s="269"/>
      <c r="D41" s="270"/>
      <c r="E41" s="149" t="s">
        <v>10</v>
      </c>
    </row>
    <row r="42" spans="1:5" x14ac:dyDescent="0.25">
      <c r="A42" s="157" t="s">
        <v>0</v>
      </c>
      <c r="B42" s="155" t="s">
        <v>351</v>
      </c>
      <c r="C42" s="146"/>
      <c r="D42" s="154"/>
      <c r="E42" s="147">
        <v>0</v>
      </c>
    </row>
    <row r="43" spans="1:5" x14ac:dyDescent="0.25">
      <c r="A43" s="157" t="s">
        <v>2</v>
      </c>
      <c r="B43" s="155" t="s">
        <v>352</v>
      </c>
      <c r="C43" s="146"/>
      <c r="D43" s="166"/>
      <c r="E43" s="147">
        <v>0</v>
      </c>
    </row>
    <row r="44" spans="1:5" x14ac:dyDescent="0.25">
      <c r="A44" s="157" t="s">
        <v>3</v>
      </c>
      <c r="B44" s="155" t="s">
        <v>353</v>
      </c>
      <c r="C44" s="146"/>
      <c r="D44" s="166"/>
      <c r="E44" s="147">
        <v>0</v>
      </c>
    </row>
    <row r="45" spans="1:5" x14ac:dyDescent="0.25">
      <c r="A45" s="157" t="s">
        <v>5</v>
      </c>
      <c r="B45" s="155" t="s">
        <v>354</v>
      </c>
      <c r="C45" s="146"/>
      <c r="D45" s="166"/>
      <c r="E45" s="147">
        <v>0</v>
      </c>
    </row>
    <row r="46" spans="1:5" x14ac:dyDescent="0.25">
      <c r="A46" s="157" t="s">
        <v>21</v>
      </c>
      <c r="B46" s="155" t="s">
        <v>355</v>
      </c>
      <c r="C46" s="146"/>
      <c r="D46" s="166"/>
      <c r="E46" s="147">
        <v>0</v>
      </c>
    </row>
    <row r="47" spans="1:5" x14ac:dyDescent="0.25">
      <c r="A47" s="277" t="s">
        <v>27</v>
      </c>
      <c r="B47" s="278"/>
      <c r="C47" s="278"/>
      <c r="D47" s="279"/>
      <c r="E47" s="156">
        <f>SUM(E42:E46)</f>
        <v>0</v>
      </c>
    </row>
    <row r="48" spans="1:5" x14ac:dyDescent="0.25">
      <c r="A48" s="262" t="s">
        <v>356</v>
      </c>
      <c r="B48" s="263"/>
      <c r="C48" s="263"/>
      <c r="D48" s="264"/>
      <c r="E48" s="147"/>
    </row>
    <row r="49" spans="1:5" x14ac:dyDescent="0.25">
      <c r="A49" s="202" t="s">
        <v>158</v>
      </c>
      <c r="B49" s="268" t="s">
        <v>357</v>
      </c>
      <c r="C49" s="269"/>
      <c r="D49" s="270"/>
      <c r="E49" s="147">
        <v>0</v>
      </c>
    </row>
    <row r="50" spans="1:5" x14ac:dyDescent="0.25">
      <c r="A50" s="202" t="s">
        <v>159</v>
      </c>
      <c r="B50" s="158" t="s">
        <v>358</v>
      </c>
      <c r="C50" s="146"/>
      <c r="D50" s="167" t="s">
        <v>133</v>
      </c>
      <c r="E50" s="147">
        <v>0</v>
      </c>
    </row>
    <row r="51" spans="1:5" x14ac:dyDescent="0.25">
      <c r="A51" s="202" t="s">
        <v>349</v>
      </c>
      <c r="B51" s="158" t="s">
        <v>359</v>
      </c>
      <c r="C51" s="146"/>
      <c r="D51" s="167" t="s">
        <v>133</v>
      </c>
      <c r="E51" s="147">
        <v>0</v>
      </c>
    </row>
    <row r="52" spans="1:5" x14ac:dyDescent="0.25">
      <c r="A52" s="277" t="s">
        <v>31</v>
      </c>
      <c r="B52" s="278"/>
      <c r="C52" s="280"/>
      <c r="D52" s="168" t="s">
        <v>133</v>
      </c>
      <c r="E52" s="156">
        <f>SUM(E49:E51)</f>
        <v>0</v>
      </c>
    </row>
    <row r="53" spans="1:5" x14ac:dyDescent="0.25">
      <c r="A53" s="262" t="s">
        <v>360</v>
      </c>
      <c r="B53" s="263"/>
      <c r="C53" s="263"/>
      <c r="D53" s="264"/>
      <c r="E53" s="147"/>
    </row>
    <row r="54" spans="1:5" x14ac:dyDescent="0.25">
      <c r="A54" s="202" t="s">
        <v>361</v>
      </c>
      <c r="B54" s="268" t="s">
        <v>34</v>
      </c>
      <c r="C54" s="269"/>
      <c r="D54" s="270"/>
      <c r="E54" s="149" t="s">
        <v>10</v>
      </c>
    </row>
    <row r="55" spans="1:5" x14ac:dyDescent="0.25">
      <c r="A55" s="157" t="s">
        <v>0</v>
      </c>
      <c r="B55" s="158" t="s">
        <v>362</v>
      </c>
      <c r="C55" s="162"/>
      <c r="D55" s="159">
        <v>4.1999999999999997E-3</v>
      </c>
      <c r="E55" s="147">
        <v>0</v>
      </c>
    </row>
    <row r="56" spans="1:5" x14ac:dyDescent="0.25">
      <c r="A56" s="157" t="s">
        <v>2</v>
      </c>
      <c r="B56" s="155" t="s">
        <v>363</v>
      </c>
      <c r="C56" s="162"/>
      <c r="D56" s="159">
        <f>D37*D55</f>
        <v>2.9999999999999997E-4</v>
      </c>
      <c r="E56" s="147">
        <v>0</v>
      </c>
    </row>
    <row r="57" spans="1:5" ht="25.5" x14ac:dyDescent="0.25">
      <c r="A57" s="157" t="s">
        <v>3</v>
      </c>
      <c r="B57" s="155" t="s">
        <v>364</v>
      </c>
      <c r="C57" s="162"/>
      <c r="D57" s="159">
        <f>(0.08*0.4*0.9)*(1+0.0833+0.09075+0.03025)</f>
        <v>3.4700000000000002E-2</v>
      </c>
      <c r="E57" s="147">
        <v>0</v>
      </c>
    </row>
    <row r="58" spans="1:5" x14ac:dyDescent="0.25">
      <c r="A58" s="157" t="s">
        <v>5</v>
      </c>
      <c r="B58" s="169" t="s">
        <v>35</v>
      </c>
      <c r="C58" s="162"/>
      <c r="D58" s="159">
        <v>1.9400000000000001E-2</v>
      </c>
      <c r="E58" s="147">
        <v>0</v>
      </c>
    </row>
    <row r="59" spans="1:5" ht="25.5" x14ac:dyDescent="0.25">
      <c r="A59" s="157" t="s">
        <v>21</v>
      </c>
      <c r="B59" s="155" t="s">
        <v>365</v>
      </c>
      <c r="C59" s="162"/>
      <c r="D59" s="159">
        <f>D40*D58</f>
        <v>7.1000000000000004E-3</v>
      </c>
      <c r="E59" s="147">
        <v>0</v>
      </c>
    </row>
    <row r="60" spans="1:5" ht="25.5" x14ac:dyDescent="0.25">
      <c r="A60" s="157" t="s">
        <v>24</v>
      </c>
      <c r="B60" s="155" t="s">
        <v>366</v>
      </c>
      <c r="C60" s="162"/>
      <c r="D60" s="159">
        <f>(0.08*0.4)*(0.08*D37)</f>
        <v>2.0000000000000001E-4</v>
      </c>
      <c r="E60" s="147">
        <v>0</v>
      </c>
    </row>
    <row r="61" spans="1:5" x14ac:dyDescent="0.25">
      <c r="A61" s="277" t="s">
        <v>31</v>
      </c>
      <c r="B61" s="278"/>
      <c r="C61" s="278"/>
      <c r="D61" s="170">
        <f>SUM(D55:D60)</f>
        <v>6.59E-2</v>
      </c>
      <c r="E61" s="156">
        <f>SUM(E55:E60)</f>
        <v>0</v>
      </c>
    </row>
    <row r="62" spans="1:5" x14ac:dyDescent="0.25">
      <c r="A62" s="262" t="s">
        <v>367</v>
      </c>
      <c r="B62" s="263"/>
      <c r="C62" s="263"/>
      <c r="D62" s="264"/>
      <c r="E62" s="147"/>
    </row>
    <row r="63" spans="1:5" x14ac:dyDescent="0.25">
      <c r="A63" s="202" t="s">
        <v>28</v>
      </c>
      <c r="B63" s="284" t="s">
        <v>368</v>
      </c>
      <c r="C63" s="263"/>
      <c r="D63" s="264"/>
      <c r="E63" s="149" t="s">
        <v>10</v>
      </c>
    </row>
    <row r="64" spans="1:5" x14ac:dyDescent="0.25">
      <c r="A64" s="157" t="s">
        <v>0</v>
      </c>
      <c r="B64" s="158" t="s">
        <v>401</v>
      </c>
      <c r="C64" s="146"/>
      <c r="D64" s="159">
        <f>D28/12</f>
        <v>9.2999999999999992E-3</v>
      </c>
      <c r="E64" s="147">
        <v>0</v>
      </c>
    </row>
    <row r="65" spans="1:5" ht="25.5" x14ac:dyDescent="0.25">
      <c r="A65" s="157" t="s">
        <v>2</v>
      </c>
      <c r="B65" s="158" t="s">
        <v>369</v>
      </c>
      <c r="C65" s="146"/>
      <c r="D65" s="159">
        <v>1.66E-2</v>
      </c>
      <c r="E65" s="147">
        <v>0</v>
      </c>
    </row>
    <row r="66" spans="1:5" x14ac:dyDescent="0.25">
      <c r="A66" s="157" t="s">
        <v>3</v>
      </c>
      <c r="B66" s="158" t="s">
        <v>370</v>
      </c>
      <c r="C66" s="146"/>
      <c r="D66" s="159">
        <v>2.0000000000000001E-4</v>
      </c>
      <c r="E66" s="147">
        <v>0</v>
      </c>
    </row>
    <row r="67" spans="1:5" x14ac:dyDescent="0.25">
      <c r="A67" s="157" t="s">
        <v>5</v>
      </c>
      <c r="B67" s="158" t="s">
        <v>371</v>
      </c>
      <c r="C67" s="146"/>
      <c r="D67" s="159">
        <v>2.8E-3</v>
      </c>
      <c r="E67" s="147">
        <v>0</v>
      </c>
    </row>
    <row r="68" spans="1:5" x14ac:dyDescent="0.25">
      <c r="A68" s="157" t="s">
        <v>21</v>
      </c>
      <c r="B68" s="158" t="s">
        <v>372</v>
      </c>
      <c r="C68" s="146"/>
      <c r="D68" s="159">
        <v>2.9999999999999997E-4</v>
      </c>
      <c r="E68" s="147">
        <v>0</v>
      </c>
    </row>
    <row r="69" spans="1:5" x14ac:dyDescent="0.25">
      <c r="A69" s="157" t="s">
        <v>24</v>
      </c>
      <c r="B69" s="158" t="s">
        <v>451</v>
      </c>
      <c r="C69" s="162"/>
      <c r="D69" s="159">
        <v>0</v>
      </c>
      <c r="E69" s="147">
        <v>0</v>
      </c>
    </row>
    <row r="70" spans="1:5" x14ac:dyDescent="0.25">
      <c r="A70" s="277" t="s">
        <v>373</v>
      </c>
      <c r="B70" s="278"/>
      <c r="C70" s="279"/>
      <c r="D70" s="170">
        <f>SUM(D64:D69)</f>
        <v>2.92E-2</v>
      </c>
      <c r="E70" s="156">
        <f>SUM(E64:E69)</f>
        <v>0</v>
      </c>
    </row>
    <row r="71" spans="1:5" x14ac:dyDescent="0.25">
      <c r="A71" s="262"/>
      <c r="B71" s="263"/>
      <c r="C71" s="263"/>
      <c r="D71" s="264"/>
      <c r="E71" s="147"/>
    </row>
    <row r="72" spans="1:5" x14ac:dyDescent="0.25">
      <c r="A72" s="202" t="s">
        <v>133</v>
      </c>
      <c r="B72" s="268" t="s">
        <v>374</v>
      </c>
      <c r="C72" s="269"/>
      <c r="D72" s="270"/>
      <c r="E72" s="149" t="s">
        <v>10</v>
      </c>
    </row>
    <row r="73" spans="1:5" x14ac:dyDescent="0.25">
      <c r="A73" s="157" t="s">
        <v>0</v>
      </c>
      <c r="B73" s="158" t="s">
        <v>375</v>
      </c>
      <c r="C73" s="146"/>
      <c r="D73" s="159">
        <v>0</v>
      </c>
      <c r="E73" s="147">
        <v>0</v>
      </c>
    </row>
    <row r="74" spans="1:5" x14ac:dyDescent="0.25">
      <c r="A74" s="277" t="s">
        <v>31</v>
      </c>
      <c r="B74" s="278"/>
      <c r="C74" s="278"/>
      <c r="D74" s="160">
        <f>D73</f>
        <v>0</v>
      </c>
      <c r="E74" s="156">
        <f>E73</f>
        <v>0</v>
      </c>
    </row>
    <row r="75" spans="1:5" x14ac:dyDescent="0.25">
      <c r="A75" s="262" t="s">
        <v>376</v>
      </c>
      <c r="B75" s="263"/>
      <c r="C75" s="263"/>
      <c r="D75" s="264"/>
      <c r="E75" s="147"/>
    </row>
    <row r="76" spans="1:5" x14ac:dyDescent="0.25">
      <c r="A76" s="202">
        <v>4</v>
      </c>
      <c r="B76" s="268" t="s">
        <v>36</v>
      </c>
      <c r="C76" s="269"/>
      <c r="D76" s="270"/>
      <c r="E76" s="149" t="s">
        <v>10</v>
      </c>
    </row>
    <row r="77" spans="1:5" x14ac:dyDescent="0.25">
      <c r="A77" s="157" t="s">
        <v>28</v>
      </c>
      <c r="B77" s="158" t="s">
        <v>368</v>
      </c>
      <c r="C77" s="146"/>
      <c r="D77" s="159">
        <f>D70</f>
        <v>2.92E-2</v>
      </c>
      <c r="E77" s="147">
        <v>0</v>
      </c>
    </row>
    <row r="78" spans="1:5" x14ac:dyDescent="0.25">
      <c r="A78" s="157" t="s">
        <v>32</v>
      </c>
      <c r="B78" s="158" t="s">
        <v>374</v>
      </c>
      <c r="C78" s="162"/>
      <c r="D78" s="159">
        <f>D74</f>
        <v>0</v>
      </c>
      <c r="E78" s="147">
        <v>0</v>
      </c>
    </row>
    <row r="79" spans="1:5" x14ac:dyDescent="0.25">
      <c r="A79" s="277" t="s">
        <v>377</v>
      </c>
      <c r="B79" s="278"/>
      <c r="C79" s="279"/>
      <c r="D79" s="170">
        <f>SUM(D74:D78)</f>
        <v>2.92E-2</v>
      </c>
      <c r="E79" s="156">
        <f>SUM(E77:E78)</f>
        <v>0</v>
      </c>
    </row>
    <row r="80" spans="1:5" x14ac:dyDescent="0.25">
      <c r="A80" s="262" t="s">
        <v>378</v>
      </c>
      <c r="B80" s="263"/>
      <c r="C80" s="263"/>
      <c r="D80" s="264"/>
      <c r="E80" s="147"/>
    </row>
    <row r="81" spans="1:5" x14ac:dyDescent="0.25">
      <c r="A81" s="202">
        <v>5</v>
      </c>
      <c r="B81" s="268" t="s">
        <v>379</v>
      </c>
      <c r="C81" s="269"/>
      <c r="D81" s="270"/>
      <c r="E81" s="149" t="s">
        <v>10</v>
      </c>
    </row>
    <row r="82" spans="1:5" x14ac:dyDescent="0.25">
      <c r="A82" s="157" t="s">
        <v>0</v>
      </c>
      <c r="B82" s="158" t="s">
        <v>380</v>
      </c>
      <c r="C82" s="146"/>
      <c r="D82" s="159" t="s">
        <v>133</v>
      </c>
      <c r="E82" s="147">
        <v>0</v>
      </c>
    </row>
    <row r="83" spans="1:5" x14ac:dyDescent="0.25">
      <c r="A83" s="157" t="s">
        <v>2</v>
      </c>
      <c r="B83" s="158" t="s">
        <v>381</v>
      </c>
      <c r="C83" s="146"/>
      <c r="D83" s="159"/>
      <c r="E83" s="147">
        <v>0</v>
      </c>
    </row>
    <row r="84" spans="1:5" x14ac:dyDescent="0.25">
      <c r="A84" s="157" t="s">
        <v>3</v>
      </c>
      <c r="B84" s="158" t="s">
        <v>200</v>
      </c>
      <c r="C84" s="146"/>
      <c r="D84" s="159"/>
      <c r="E84" s="147">
        <v>0</v>
      </c>
    </row>
    <row r="85" spans="1:5" ht="25.5" x14ac:dyDescent="0.25">
      <c r="A85" s="157" t="s">
        <v>5</v>
      </c>
      <c r="B85" s="158" t="s">
        <v>382</v>
      </c>
      <c r="C85" s="146"/>
      <c r="D85" s="159"/>
      <c r="E85" s="147">
        <v>0</v>
      </c>
    </row>
    <row r="86" spans="1:5" x14ac:dyDescent="0.25">
      <c r="A86" s="157" t="s">
        <v>21</v>
      </c>
      <c r="B86" s="158" t="s">
        <v>402</v>
      </c>
      <c r="C86" s="162"/>
      <c r="D86" s="159" t="s">
        <v>133</v>
      </c>
      <c r="E86" s="147">
        <v>0</v>
      </c>
    </row>
    <row r="87" spans="1:5" x14ac:dyDescent="0.25">
      <c r="A87" s="277" t="s">
        <v>384</v>
      </c>
      <c r="B87" s="278"/>
      <c r="C87" s="279"/>
      <c r="D87" s="170" t="s">
        <v>133</v>
      </c>
      <c r="E87" s="156">
        <f>SUM(E82:E86)</f>
        <v>0</v>
      </c>
    </row>
    <row r="88" spans="1:5" x14ac:dyDescent="0.25">
      <c r="A88" s="259" t="s">
        <v>37</v>
      </c>
      <c r="B88" s="261"/>
      <c r="C88" s="285" t="s">
        <v>31</v>
      </c>
      <c r="D88" s="261"/>
      <c r="E88" s="147">
        <v>0</v>
      </c>
    </row>
    <row r="89" spans="1:5" ht="28.5" customHeight="1" x14ac:dyDescent="0.25">
      <c r="A89" s="286" t="s">
        <v>385</v>
      </c>
      <c r="B89" s="287"/>
      <c r="C89" s="287"/>
      <c r="D89" s="171"/>
      <c r="E89" s="156">
        <f>E88</f>
        <v>0</v>
      </c>
    </row>
    <row r="90" spans="1:5" x14ac:dyDescent="0.25">
      <c r="A90" s="262" t="s">
        <v>386</v>
      </c>
      <c r="B90" s="263"/>
      <c r="C90" s="263" t="s">
        <v>38</v>
      </c>
      <c r="D90" s="264" t="s">
        <v>39</v>
      </c>
      <c r="E90" s="147"/>
    </row>
    <row r="91" spans="1:5" x14ac:dyDescent="0.25">
      <c r="A91" s="202">
        <v>6</v>
      </c>
      <c r="B91" s="268" t="s">
        <v>40</v>
      </c>
      <c r="C91" s="269"/>
      <c r="D91" s="270"/>
      <c r="E91" s="149" t="s">
        <v>10</v>
      </c>
    </row>
    <row r="92" spans="1:5" x14ac:dyDescent="0.25">
      <c r="A92" s="202" t="s">
        <v>0</v>
      </c>
      <c r="B92" s="158" t="s">
        <v>41</v>
      </c>
      <c r="C92" s="288">
        <v>0.05</v>
      </c>
      <c r="D92" s="289"/>
      <c r="E92" s="147">
        <v>0</v>
      </c>
    </row>
    <row r="93" spans="1:5" x14ac:dyDescent="0.25">
      <c r="A93" s="202" t="s">
        <v>2</v>
      </c>
      <c r="B93" s="158" t="s">
        <v>42</v>
      </c>
      <c r="C93" s="288">
        <v>6.7900000000000002E-2</v>
      </c>
      <c r="D93" s="289"/>
      <c r="E93" s="147">
        <v>0</v>
      </c>
    </row>
    <row r="94" spans="1:5" x14ac:dyDescent="0.25">
      <c r="A94" s="290" t="s">
        <v>3</v>
      </c>
      <c r="B94" s="292" t="s">
        <v>54</v>
      </c>
      <c r="C94" s="293"/>
      <c r="D94" s="172">
        <f>+(100-14.25)/100</f>
        <v>0.85750000000000004</v>
      </c>
      <c r="E94" s="147">
        <v>0</v>
      </c>
    </row>
    <row r="95" spans="1:5" x14ac:dyDescent="0.25">
      <c r="A95" s="290"/>
      <c r="B95" s="201" t="s">
        <v>43</v>
      </c>
      <c r="C95" s="169"/>
      <c r="D95" s="169"/>
      <c r="E95" s="147">
        <v>0</v>
      </c>
    </row>
    <row r="96" spans="1:5" x14ac:dyDescent="0.25">
      <c r="A96" s="290"/>
      <c r="B96" s="175" t="s">
        <v>44</v>
      </c>
      <c r="C96" s="176"/>
      <c r="D96" s="177"/>
      <c r="E96" s="147"/>
    </row>
    <row r="97" spans="1:5" x14ac:dyDescent="0.25">
      <c r="A97" s="290"/>
      <c r="B97" s="178" t="s">
        <v>387</v>
      </c>
      <c r="C97" s="179"/>
      <c r="D97" s="159">
        <v>1.6500000000000001E-2</v>
      </c>
      <c r="E97" s="147">
        <v>0</v>
      </c>
    </row>
    <row r="98" spans="1:5" x14ac:dyDescent="0.25">
      <c r="A98" s="290"/>
      <c r="B98" s="178" t="s">
        <v>388</v>
      </c>
      <c r="C98" s="179"/>
      <c r="D98" s="159">
        <v>7.5999999999999998E-2</v>
      </c>
      <c r="E98" s="147">
        <v>0</v>
      </c>
    </row>
    <row r="99" spans="1:5" x14ac:dyDescent="0.25">
      <c r="A99" s="290"/>
      <c r="B99" s="180" t="s">
        <v>45</v>
      </c>
      <c r="C99" s="181"/>
      <c r="D99" s="161"/>
      <c r="E99" s="147"/>
    </row>
    <row r="100" spans="1:5" x14ac:dyDescent="0.25">
      <c r="A100" s="290"/>
      <c r="B100" s="180" t="s">
        <v>46</v>
      </c>
      <c r="C100" s="181"/>
      <c r="D100" s="182"/>
      <c r="E100" s="147"/>
    </row>
    <row r="101" spans="1:5" ht="15.75" thickBot="1" x14ac:dyDescent="0.3">
      <c r="A101" s="291"/>
      <c r="B101" s="183" t="s">
        <v>203</v>
      </c>
      <c r="C101" s="184"/>
      <c r="D101" s="185">
        <v>0.05</v>
      </c>
      <c r="E101" s="147">
        <v>0</v>
      </c>
    </row>
    <row r="102" spans="1:5" ht="15.75" thickBot="1" x14ac:dyDescent="0.3">
      <c r="A102" s="187"/>
      <c r="B102" s="188" t="s">
        <v>47</v>
      </c>
      <c r="C102" s="188"/>
      <c r="D102" s="189">
        <f>SUM(D97:D101)</f>
        <v>0.14249999999999999</v>
      </c>
      <c r="E102" s="190">
        <f>SUM(E97:E101)</f>
        <v>0</v>
      </c>
    </row>
    <row r="103" spans="1:5" x14ac:dyDescent="0.25">
      <c r="A103" s="294" t="s">
        <v>48</v>
      </c>
      <c r="B103" s="295"/>
      <c r="C103" s="295"/>
      <c r="D103" s="296"/>
      <c r="E103" s="191">
        <f>+E92+E93+E102</f>
        <v>0</v>
      </c>
    </row>
    <row r="104" spans="1:5" x14ac:dyDescent="0.25">
      <c r="A104" s="259" t="s">
        <v>49</v>
      </c>
      <c r="B104" s="260"/>
      <c r="C104" s="260"/>
      <c r="D104" s="261"/>
      <c r="E104" s="141" t="s">
        <v>10</v>
      </c>
    </row>
    <row r="105" spans="1:5" x14ac:dyDescent="0.25">
      <c r="A105" s="202" t="s">
        <v>0</v>
      </c>
      <c r="B105" s="268" t="s">
        <v>50</v>
      </c>
      <c r="C105" s="297"/>
      <c r="D105" s="298"/>
      <c r="E105" s="147">
        <v>0</v>
      </c>
    </row>
    <row r="106" spans="1:5" x14ac:dyDescent="0.25">
      <c r="A106" s="202" t="s">
        <v>2</v>
      </c>
      <c r="B106" s="268" t="s">
        <v>389</v>
      </c>
      <c r="C106" s="297"/>
      <c r="D106" s="298"/>
      <c r="E106" s="147">
        <v>0</v>
      </c>
    </row>
    <row r="107" spans="1:5" x14ac:dyDescent="0.25">
      <c r="A107" s="202" t="s">
        <v>3</v>
      </c>
      <c r="B107" s="268" t="s">
        <v>390</v>
      </c>
      <c r="C107" s="297"/>
      <c r="D107" s="298"/>
      <c r="E107" s="147">
        <v>0</v>
      </c>
    </row>
    <row r="108" spans="1:5" x14ac:dyDescent="0.25">
      <c r="A108" s="202" t="s">
        <v>5</v>
      </c>
      <c r="B108" s="268" t="s">
        <v>391</v>
      </c>
      <c r="C108" s="297"/>
      <c r="D108" s="298"/>
      <c r="E108" s="147">
        <v>0</v>
      </c>
    </row>
    <row r="109" spans="1:5" x14ac:dyDescent="0.25">
      <c r="A109" s="202" t="s">
        <v>5</v>
      </c>
      <c r="B109" s="268" t="s">
        <v>392</v>
      </c>
      <c r="C109" s="297"/>
      <c r="D109" s="298"/>
      <c r="E109" s="147">
        <v>0</v>
      </c>
    </row>
    <row r="110" spans="1:5" x14ac:dyDescent="0.25">
      <c r="A110" s="302" t="s">
        <v>51</v>
      </c>
      <c r="B110" s="303"/>
      <c r="C110" s="304"/>
      <c r="D110" s="167"/>
      <c r="E110" s="147">
        <f>SUM(E105:E109)</f>
        <v>0</v>
      </c>
    </row>
    <row r="111" spans="1:5" x14ac:dyDescent="0.25">
      <c r="A111" s="202" t="s">
        <v>21</v>
      </c>
      <c r="B111" s="268" t="s">
        <v>452</v>
      </c>
      <c r="C111" s="297"/>
      <c r="D111" s="298"/>
      <c r="E111" s="147">
        <v>0</v>
      </c>
    </row>
    <row r="112" spans="1:5" ht="15.75" thickBot="1" x14ac:dyDescent="0.3">
      <c r="A112" s="299" t="s">
        <v>53</v>
      </c>
      <c r="B112" s="300"/>
      <c r="C112" s="300"/>
      <c r="D112" s="301"/>
      <c r="E112" s="192">
        <f>SUM(E110:E111)</f>
        <v>0</v>
      </c>
    </row>
  </sheetData>
  <mergeCells count="68">
    <mergeCell ref="C13:E13"/>
    <mergeCell ref="A1:E1"/>
    <mergeCell ref="A2:E2"/>
    <mergeCell ref="C3:E3"/>
    <mergeCell ref="C4:E4"/>
    <mergeCell ref="C5:E5"/>
    <mergeCell ref="C6:E6"/>
    <mergeCell ref="A7:E7"/>
    <mergeCell ref="A8:E8"/>
    <mergeCell ref="A9:E9"/>
    <mergeCell ref="A10:D10"/>
    <mergeCell ref="C11:E11"/>
    <mergeCell ref="A25:D25"/>
    <mergeCell ref="C14:E14"/>
    <mergeCell ref="A15:D15"/>
    <mergeCell ref="B16:D16"/>
    <mergeCell ref="C17:D17"/>
    <mergeCell ref="C18:D18"/>
    <mergeCell ref="C19:D19"/>
    <mergeCell ref="C20:D20"/>
    <mergeCell ref="C21:D21"/>
    <mergeCell ref="C22:D22"/>
    <mergeCell ref="C23:D23"/>
    <mergeCell ref="A24:D24"/>
    <mergeCell ref="B54:D54"/>
    <mergeCell ref="B26:D26"/>
    <mergeCell ref="A29:C29"/>
    <mergeCell ref="A30:E30"/>
    <mergeCell ref="B31:D31"/>
    <mergeCell ref="A40:C40"/>
    <mergeCell ref="B41:D41"/>
    <mergeCell ref="A47:D47"/>
    <mergeCell ref="A48:D48"/>
    <mergeCell ref="B49:D49"/>
    <mergeCell ref="A52:C52"/>
    <mergeCell ref="A53:D53"/>
    <mergeCell ref="B81:D81"/>
    <mergeCell ref="A61:C61"/>
    <mergeCell ref="A62:D62"/>
    <mergeCell ref="B63:D63"/>
    <mergeCell ref="A70:C70"/>
    <mergeCell ref="A71:D71"/>
    <mergeCell ref="B72:D72"/>
    <mergeCell ref="A74:C74"/>
    <mergeCell ref="A75:D75"/>
    <mergeCell ref="B76:D76"/>
    <mergeCell ref="A79:C79"/>
    <mergeCell ref="A80:D80"/>
    <mergeCell ref="A104:D104"/>
    <mergeCell ref="A87:C87"/>
    <mergeCell ref="A88:B88"/>
    <mergeCell ref="C88:D88"/>
    <mergeCell ref="A89:C89"/>
    <mergeCell ref="A90:D90"/>
    <mergeCell ref="B91:D91"/>
    <mergeCell ref="C92:D92"/>
    <mergeCell ref="C93:D93"/>
    <mergeCell ref="A94:A101"/>
    <mergeCell ref="B94:C94"/>
    <mergeCell ref="A103:D103"/>
    <mergeCell ref="B111:D111"/>
    <mergeCell ref="A112:D112"/>
    <mergeCell ref="B105:D105"/>
    <mergeCell ref="B106:D106"/>
    <mergeCell ref="B107:D107"/>
    <mergeCell ref="B108:D108"/>
    <mergeCell ref="B109:D109"/>
    <mergeCell ref="A110:C110"/>
  </mergeCells>
  <hyperlinks>
    <hyperlink ref="B39" r:id="rId1" display="08 - Sebrae 0,3% ou 0,6% - IN nº 03, MPS/SRP/2005, Anexo II e III ver código da Tabela"/>
  </hyperlinks>
  <pageMargins left="0.511811024" right="0.511811024" top="0.78740157499999996" bottom="0.78740157499999996" header="0.31496062000000002" footer="0.31496062000000002"/>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showGridLines="0" topLeftCell="A82" zoomScaleNormal="100" workbookViewId="0">
      <selection activeCell="E95" sqref="E95"/>
    </sheetView>
  </sheetViews>
  <sheetFormatPr defaultRowHeight="15" x14ac:dyDescent="0.25"/>
  <cols>
    <col min="1" max="1" width="7.42578125" customWidth="1"/>
    <col min="2" max="2" width="45.5703125" customWidth="1"/>
    <col min="3" max="3" width="7.7109375" customWidth="1"/>
    <col min="4" max="4" width="15.85546875" customWidth="1"/>
    <col min="5" max="5" width="14" customWidth="1"/>
  </cols>
  <sheetData>
    <row r="1" spans="1:5" ht="21.75" thickBot="1" x14ac:dyDescent="0.3">
      <c r="A1" s="238" t="s">
        <v>134</v>
      </c>
      <c r="B1" s="239"/>
      <c r="C1" s="239"/>
      <c r="D1" s="239"/>
      <c r="E1" s="240"/>
    </row>
    <row r="2" spans="1:5" x14ac:dyDescent="0.25">
      <c r="A2" s="241" t="s">
        <v>432</v>
      </c>
      <c r="B2" s="242"/>
      <c r="C2" s="242"/>
      <c r="D2" s="242"/>
      <c r="E2" s="243"/>
    </row>
    <row r="3" spans="1:5" ht="15" customHeight="1" x14ac:dyDescent="0.25">
      <c r="A3" s="139" t="s">
        <v>0</v>
      </c>
      <c r="B3" s="140" t="s">
        <v>1</v>
      </c>
      <c r="C3" s="244" t="s">
        <v>450</v>
      </c>
      <c r="D3" s="245"/>
      <c r="E3" s="246"/>
    </row>
    <row r="4" spans="1:5" ht="15" customHeight="1" x14ac:dyDescent="0.25">
      <c r="A4" s="139" t="s">
        <v>2</v>
      </c>
      <c r="B4" s="140" t="s">
        <v>139</v>
      </c>
      <c r="C4" s="247" t="s">
        <v>412</v>
      </c>
      <c r="D4" s="248"/>
      <c r="E4" s="249"/>
    </row>
    <row r="5" spans="1:5" ht="25.5" x14ac:dyDescent="0.25">
      <c r="A5" s="139" t="s">
        <v>3</v>
      </c>
      <c r="B5" s="140" t="s">
        <v>4</v>
      </c>
      <c r="C5" s="247" t="s">
        <v>449</v>
      </c>
      <c r="D5" s="248"/>
      <c r="E5" s="249"/>
    </row>
    <row r="6" spans="1:5" x14ac:dyDescent="0.25">
      <c r="A6" s="139" t="s">
        <v>5</v>
      </c>
      <c r="B6" s="140" t="s">
        <v>335</v>
      </c>
      <c r="C6" s="247">
        <v>12</v>
      </c>
      <c r="D6" s="248"/>
      <c r="E6" s="249"/>
    </row>
    <row r="7" spans="1:5" x14ac:dyDescent="0.25">
      <c r="A7" s="250" t="s">
        <v>6</v>
      </c>
      <c r="B7" s="251"/>
      <c r="C7" s="251"/>
      <c r="D7" s="251"/>
      <c r="E7" s="252"/>
    </row>
    <row r="8" spans="1:5" x14ac:dyDescent="0.25">
      <c r="A8" s="253" t="s">
        <v>7</v>
      </c>
      <c r="B8" s="254"/>
      <c r="C8" s="254"/>
      <c r="D8" s="254"/>
      <c r="E8" s="255"/>
    </row>
    <row r="9" spans="1:5" x14ac:dyDescent="0.25">
      <c r="A9" s="256" t="s">
        <v>8</v>
      </c>
      <c r="B9" s="257"/>
      <c r="C9" s="257"/>
      <c r="D9" s="257"/>
      <c r="E9" s="258"/>
    </row>
    <row r="10" spans="1:5" x14ac:dyDescent="0.25">
      <c r="A10" s="259" t="s">
        <v>9</v>
      </c>
      <c r="B10" s="260"/>
      <c r="C10" s="260"/>
      <c r="D10" s="261"/>
      <c r="E10" s="141" t="s">
        <v>10</v>
      </c>
    </row>
    <row r="11" spans="1:5" ht="25.5" customHeight="1" x14ac:dyDescent="0.25">
      <c r="A11" s="139"/>
      <c r="B11" s="142" t="s">
        <v>135</v>
      </c>
      <c r="C11" s="247" t="s">
        <v>412</v>
      </c>
      <c r="D11" s="248"/>
      <c r="E11" s="249"/>
    </row>
    <row r="12" spans="1:5" x14ac:dyDescent="0.25">
      <c r="A12" s="139">
        <v>2</v>
      </c>
      <c r="B12" s="142" t="s">
        <v>11</v>
      </c>
      <c r="C12" s="143"/>
      <c r="D12" s="144"/>
      <c r="E12" s="145">
        <v>3216.34</v>
      </c>
    </row>
    <row r="13" spans="1:5" ht="25.5" x14ac:dyDescent="0.25">
      <c r="A13" s="139">
        <v>3</v>
      </c>
      <c r="B13" s="142" t="s">
        <v>12</v>
      </c>
      <c r="C13" s="235" t="s">
        <v>413</v>
      </c>
      <c r="D13" s="236"/>
      <c r="E13" s="237"/>
    </row>
    <row r="14" spans="1:5" x14ac:dyDescent="0.25">
      <c r="A14" s="139">
        <v>4</v>
      </c>
      <c r="B14" s="146" t="s">
        <v>13</v>
      </c>
      <c r="C14" s="265" t="s">
        <v>336</v>
      </c>
      <c r="D14" s="266"/>
      <c r="E14" s="267"/>
    </row>
    <row r="15" spans="1:5" x14ac:dyDescent="0.25">
      <c r="A15" s="262" t="s">
        <v>14</v>
      </c>
      <c r="B15" s="263"/>
      <c r="C15" s="263"/>
      <c r="D15" s="264"/>
      <c r="E15" s="147"/>
    </row>
    <row r="16" spans="1:5" x14ac:dyDescent="0.25">
      <c r="A16" s="202">
        <v>1</v>
      </c>
      <c r="B16" s="268" t="s">
        <v>15</v>
      </c>
      <c r="C16" s="269"/>
      <c r="D16" s="270"/>
      <c r="E16" s="149" t="s">
        <v>10</v>
      </c>
    </row>
    <row r="17" spans="1:5" x14ac:dyDescent="0.25">
      <c r="A17" s="150" t="s">
        <v>0</v>
      </c>
      <c r="B17" s="151" t="s">
        <v>16</v>
      </c>
      <c r="C17" s="271"/>
      <c r="D17" s="272"/>
      <c r="E17" s="152">
        <v>0</v>
      </c>
    </row>
    <row r="18" spans="1:5" ht="15" customHeight="1" x14ac:dyDescent="0.25">
      <c r="A18" s="150" t="s">
        <v>2</v>
      </c>
      <c r="B18" s="151" t="s">
        <v>17</v>
      </c>
      <c r="C18" s="273"/>
      <c r="D18" s="274"/>
      <c r="E18" s="153">
        <v>0</v>
      </c>
    </row>
    <row r="19" spans="1:5" ht="15" customHeight="1" x14ac:dyDescent="0.25">
      <c r="A19" s="150" t="s">
        <v>3</v>
      </c>
      <c r="B19" s="151" t="s">
        <v>444</v>
      </c>
      <c r="C19" s="273"/>
      <c r="D19" s="274"/>
      <c r="E19" s="153">
        <v>0</v>
      </c>
    </row>
    <row r="20" spans="1:5" ht="15" customHeight="1" x14ac:dyDescent="0.25">
      <c r="A20" s="150" t="s">
        <v>5</v>
      </c>
      <c r="B20" s="151" t="s">
        <v>19</v>
      </c>
      <c r="C20" s="273"/>
      <c r="D20" s="274"/>
      <c r="E20" s="153">
        <f>(((E17/180)*0.2))*0</f>
        <v>0</v>
      </c>
    </row>
    <row r="21" spans="1:5" ht="15" customHeight="1" x14ac:dyDescent="0.25">
      <c r="A21" s="150" t="s">
        <v>21</v>
      </c>
      <c r="B21" s="151" t="s">
        <v>22</v>
      </c>
      <c r="C21" s="275"/>
      <c r="D21" s="276"/>
      <c r="E21" s="153">
        <v>0</v>
      </c>
    </row>
    <row r="22" spans="1:5" x14ac:dyDescent="0.25">
      <c r="A22" s="150" t="s">
        <v>24</v>
      </c>
      <c r="B22" s="154" t="s">
        <v>136</v>
      </c>
      <c r="C22" s="273"/>
      <c r="D22" s="274"/>
      <c r="E22" s="153">
        <v>0</v>
      </c>
    </row>
    <row r="23" spans="1:5" x14ac:dyDescent="0.25">
      <c r="A23" s="150" t="s">
        <v>25</v>
      </c>
      <c r="B23" s="155" t="s">
        <v>137</v>
      </c>
      <c r="C23" s="273"/>
      <c r="D23" s="274"/>
      <c r="E23" s="153">
        <v>0</v>
      </c>
    </row>
    <row r="24" spans="1:5" x14ac:dyDescent="0.25">
      <c r="A24" s="277" t="s">
        <v>26</v>
      </c>
      <c r="B24" s="278"/>
      <c r="C24" s="278"/>
      <c r="D24" s="279"/>
      <c r="E24" s="156">
        <f>SUM(E17:E23)</f>
        <v>0</v>
      </c>
    </row>
    <row r="25" spans="1:5" x14ac:dyDescent="0.25">
      <c r="A25" s="262" t="s">
        <v>55</v>
      </c>
      <c r="B25" s="263"/>
      <c r="C25" s="263"/>
      <c r="D25" s="264"/>
      <c r="E25" s="147"/>
    </row>
    <row r="26" spans="1:5" x14ac:dyDescent="0.25">
      <c r="A26" s="202" t="s">
        <v>158</v>
      </c>
      <c r="B26" s="268" t="s">
        <v>339</v>
      </c>
      <c r="C26" s="269"/>
      <c r="D26" s="270"/>
      <c r="E26" s="149" t="s">
        <v>10</v>
      </c>
    </row>
    <row r="27" spans="1:5" x14ac:dyDescent="0.25">
      <c r="A27" s="157" t="s">
        <v>0</v>
      </c>
      <c r="B27" s="158" t="s">
        <v>33</v>
      </c>
      <c r="C27" s="146"/>
      <c r="D27" s="159">
        <f>1/12</f>
        <v>8.3299999999999999E-2</v>
      </c>
      <c r="E27" s="147">
        <v>0</v>
      </c>
    </row>
    <row r="28" spans="1:5" x14ac:dyDescent="0.25">
      <c r="A28" s="157" t="s">
        <v>2</v>
      </c>
      <c r="B28" s="158" t="s">
        <v>443</v>
      </c>
      <c r="C28" s="146"/>
      <c r="D28" s="159">
        <v>0.1111</v>
      </c>
      <c r="E28" s="147">
        <v>0</v>
      </c>
    </row>
    <row r="29" spans="1:5" x14ac:dyDescent="0.25">
      <c r="A29" s="277" t="s">
        <v>31</v>
      </c>
      <c r="B29" s="278"/>
      <c r="C29" s="280"/>
      <c r="D29" s="160">
        <f>SUM(D27:D28)</f>
        <v>0.19439999999999999</v>
      </c>
      <c r="E29" s="156">
        <f>SUM(E27:E28)</f>
        <v>0</v>
      </c>
    </row>
    <row r="30" spans="1:5" ht="25.5" customHeight="1" x14ac:dyDescent="0.25">
      <c r="A30" s="281" t="s">
        <v>340</v>
      </c>
      <c r="B30" s="282"/>
      <c r="C30" s="282"/>
      <c r="D30" s="282"/>
      <c r="E30" s="283"/>
    </row>
    <row r="31" spans="1:5" x14ac:dyDescent="0.25">
      <c r="A31" s="202" t="s">
        <v>159</v>
      </c>
      <c r="B31" s="268" t="s">
        <v>29</v>
      </c>
      <c r="C31" s="269"/>
      <c r="D31" s="270"/>
      <c r="E31" s="149" t="s">
        <v>10</v>
      </c>
    </row>
    <row r="32" spans="1:5" x14ac:dyDescent="0.25">
      <c r="A32" s="157" t="s">
        <v>0</v>
      </c>
      <c r="B32" s="161" t="s">
        <v>341</v>
      </c>
      <c r="C32" s="146"/>
      <c r="D32" s="159">
        <v>0.2</v>
      </c>
      <c r="E32" s="147">
        <v>0</v>
      </c>
    </row>
    <row r="33" spans="1:5" x14ac:dyDescent="0.25">
      <c r="A33" s="157" t="s">
        <v>2</v>
      </c>
      <c r="B33" s="162" t="s">
        <v>342</v>
      </c>
      <c r="C33" s="146"/>
      <c r="D33" s="159">
        <v>1.4999999999999999E-2</v>
      </c>
      <c r="E33" s="147">
        <v>0</v>
      </c>
    </row>
    <row r="34" spans="1:5" x14ac:dyDescent="0.25">
      <c r="A34" s="157" t="s">
        <v>3</v>
      </c>
      <c r="B34" s="146" t="s">
        <v>343</v>
      </c>
      <c r="C34" s="146"/>
      <c r="D34" s="159">
        <v>0.01</v>
      </c>
      <c r="E34" s="147">
        <v>0</v>
      </c>
    </row>
    <row r="35" spans="1:5" x14ac:dyDescent="0.25">
      <c r="A35" s="157" t="s">
        <v>5</v>
      </c>
      <c r="B35" s="163" t="s">
        <v>344</v>
      </c>
      <c r="C35" s="146"/>
      <c r="D35" s="159">
        <v>2E-3</v>
      </c>
      <c r="E35" s="147">
        <v>0</v>
      </c>
    </row>
    <row r="36" spans="1:5" x14ac:dyDescent="0.25">
      <c r="A36" s="157" t="s">
        <v>21</v>
      </c>
      <c r="B36" s="146" t="s">
        <v>345</v>
      </c>
      <c r="C36" s="146"/>
      <c r="D36" s="159">
        <v>2.5000000000000001E-2</v>
      </c>
      <c r="E36" s="147">
        <v>0</v>
      </c>
    </row>
    <row r="37" spans="1:5" x14ac:dyDescent="0.25">
      <c r="A37" s="157" t="s">
        <v>24</v>
      </c>
      <c r="B37" s="162" t="s">
        <v>346</v>
      </c>
      <c r="C37" s="146"/>
      <c r="D37" s="159">
        <v>0.08</v>
      </c>
      <c r="E37" s="147">
        <v>0</v>
      </c>
    </row>
    <row r="38" spans="1:5" x14ac:dyDescent="0.25">
      <c r="A38" s="157" t="s">
        <v>25</v>
      </c>
      <c r="B38" s="163" t="s">
        <v>347</v>
      </c>
      <c r="C38" s="146"/>
      <c r="D38" s="159">
        <v>0.03</v>
      </c>
      <c r="E38" s="147">
        <v>0</v>
      </c>
    </row>
    <row r="39" spans="1:5" x14ac:dyDescent="0.25">
      <c r="A39" s="157" t="s">
        <v>30</v>
      </c>
      <c r="B39" s="164" t="s">
        <v>348</v>
      </c>
      <c r="C39" s="146"/>
      <c r="D39" s="159">
        <v>6.0000000000000001E-3</v>
      </c>
      <c r="E39" s="147">
        <v>0</v>
      </c>
    </row>
    <row r="40" spans="1:5" x14ac:dyDescent="0.25">
      <c r="A40" s="277" t="s">
        <v>31</v>
      </c>
      <c r="B40" s="278"/>
      <c r="C40" s="280"/>
      <c r="D40" s="160">
        <f>SUM(D32:D39)</f>
        <v>0.36799999999999999</v>
      </c>
      <c r="E40" s="156">
        <f>SUM(E32:E39)</f>
        <v>0</v>
      </c>
    </row>
    <row r="41" spans="1:5" x14ac:dyDescent="0.25">
      <c r="A41" s="202" t="s">
        <v>349</v>
      </c>
      <c r="B41" s="268" t="s">
        <v>350</v>
      </c>
      <c r="C41" s="269"/>
      <c r="D41" s="270"/>
      <c r="E41" s="149" t="s">
        <v>10</v>
      </c>
    </row>
    <row r="42" spans="1:5" x14ac:dyDescent="0.25">
      <c r="A42" s="157" t="s">
        <v>0</v>
      </c>
      <c r="B42" s="155" t="s">
        <v>351</v>
      </c>
      <c r="C42" s="146"/>
      <c r="D42" s="154"/>
      <c r="E42" s="147">
        <v>0</v>
      </c>
    </row>
    <row r="43" spans="1:5" x14ac:dyDescent="0.25">
      <c r="A43" s="157" t="s">
        <v>2</v>
      </c>
      <c r="B43" s="155" t="s">
        <v>352</v>
      </c>
      <c r="C43" s="146"/>
      <c r="D43" s="166"/>
      <c r="E43" s="147">
        <v>0</v>
      </c>
    </row>
    <row r="44" spans="1:5" x14ac:dyDescent="0.25">
      <c r="A44" s="157" t="s">
        <v>3</v>
      </c>
      <c r="B44" s="155" t="s">
        <v>353</v>
      </c>
      <c r="C44" s="146"/>
      <c r="D44" s="166"/>
      <c r="E44" s="147">
        <v>0</v>
      </c>
    </row>
    <row r="45" spans="1:5" x14ac:dyDescent="0.25">
      <c r="A45" s="157" t="s">
        <v>5</v>
      </c>
      <c r="B45" s="155" t="s">
        <v>354</v>
      </c>
      <c r="C45" s="146"/>
      <c r="D45" s="166"/>
      <c r="E45" s="147">
        <v>0</v>
      </c>
    </row>
    <row r="46" spans="1:5" x14ac:dyDescent="0.25">
      <c r="A46" s="157" t="s">
        <v>21</v>
      </c>
      <c r="B46" s="155" t="s">
        <v>355</v>
      </c>
      <c r="C46" s="146"/>
      <c r="D46" s="166"/>
      <c r="E46" s="147">
        <v>0</v>
      </c>
    </row>
    <row r="47" spans="1:5" x14ac:dyDescent="0.25">
      <c r="A47" s="277" t="s">
        <v>27</v>
      </c>
      <c r="B47" s="278"/>
      <c r="C47" s="278"/>
      <c r="D47" s="279"/>
      <c r="E47" s="156">
        <f>SUM(E42:E46)</f>
        <v>0</v>
      </c>
    </row>
    <row r="48" spans="1:5" x14ac:dyDescent="0.25">
      <c r="A48" s="262" t="s">
        <v>356</v>
      </c>
      <c r="B48" s="263"/>
      <c r="C48" s="263"/>
      <c r="D48" s="264"/>
      <c r="E48" s="147"/>
    </row>
    <row r="49" spans="1:5" x14ac:dyDescent="0.25">
      <c r="A49" s="202" t="s">
        <v>158</v>
      </c>
      <c r="B49" s="268" t="s">
        <v>357</v>
      </c>
      <c r="C49" s="269"/>
      <c r="D49" s="270"/>
      <c r="E49" s="147">
        <v>0</v>
      </c>
    </row>
    <row r="50" spans="1:5" x14ac:dyDescent="0.25">
      <c r="A50" s="202" t="s">
        <v>159</v>
      </c>
      <c r="B50" s="158" t="s">
        <v>358</v>
      </c>
      <c r="C50" s="146"/>
      <c r="D50" s="167" t="s">
        <v>133</v>
      </c>
      <c r="E50" s="147">
        <v>0</v>
      </c>
    </row>
    <row r="51" spans="1:5" x14ac:dyDescent="0.25">
      <c r="A51" s="202" t="s">
        <v>349</v>
      </c>
      <c r="B51" s="158" t="s">
        <v>359</v>
      </c>
      <c r="C51" s="146"/>
      <c r="D51" s="167" t="s">
        <v>133</v>
      </c>
      <c r="E51" s="147">
        <v>0</v>
      </c>
    </row>
    <row r="52" spans="1:5" x14ac:dyDescent="0.25">
      <c r="A52" s="277" t="s">
        <v>31</v>
      </c>
      <c r="B52" s="278"/>
      <c r="C52" s="280"/>
      <c r="D52" s="168" t="s">
        <v>133</v>
      </c>
      <c r="E52" s="156">
        <f>SUM(E49:E51)</f>
        <v>0</v>
      </c>
    </row>
    <row r="53" spans="1:5" x14ac:dyDescent="0.25">
      <c r="A53" s="262" t="s">
        <v>360</v>
      </c>
      <c r="B53" s="263"/>
      <c r="C53" s="263"/>
      <c r="D53" s="264"/>
      <c r="E53" s="147"/>
    </row>
    <row r="54" spans="1:5" x14ac:dyDescent="0.25">
      <c r="A54" s="202" t="s">
        <v>361</v>
      </c>
      <c r="B54" s="268" t="s">
        <v>34</v>
      </c>
      <c r="C54" s="269"/>
      <c r="D54" s="270"/>
      <c r="E54" s="149" t="s">
        <v>10</v>
      </c>
    </row>
    <row r="55" spans="1:5" x14ac:dyDescent="0.25">
      <c r="A55" s="157" t="s">
        <v>0</v>
      </c>
      <c r="B55" s="158" t="s">
        <v>362</v>
      </c>
      <c r="C55" s="162"/>
      <c r="D55" s="159">
        <v>4.1999999999999997E-3</v>
      </c>
      <c r="E55" s="147">
        <v>0</v>
      </c>
    </row>
    <row r="56" spans="1:5" x14ac:dyDescent="0.25">
      <c r="A56" s="157" t="s">
        <v>2</v>
      </c>
      <c r="B56" s="155" t="s">
        <v>363</v>
      </c>
      <c r="C56" s="162"/>
      <c r="D56" s="159">
        <f>D37*D55</f>
        <v>2.9999999999999997E-4</v>
      </c>
      <c r="E56" s="147">
        <v>0</v>
      </c>
    </row>
    <row r="57" spans="1:5" ht="25.5" x14ac:dyDescent="0.25">
      <c r="A57" s="157" t="s">
        <v>3</v>
      </c>
      <c r="B57" s="155" t="s">
        <v>364</v>
      </c>
      <c r="C57" s="162"/>
      <c r="D57" s="159">
        <f>(0.08*0.4*0.9)*(1+0.0833+0.09075+0.03025)</f>
        <v>3.4700000000000002E-2</v>
      </c>
      <c r="E57" s="147">
        <v>0</v>
      </c>
    </row>
    <row r="58" spans="1:5" x14ac:dyDescent="0.25">
      <c r="A58" s="157" t="s">
        <v>5</v>
      </c>
      <c r="B58" s="169" t="s">
        <v>35</v>
      </c>
      <c r="C58" s="162"/>
      <c r="D58" s="159">
        <v>1.9400000000000001E-2</v>
      </c>
      <c r="E58" s="147">
        <v>0</v>
      </c>
    </row>
    <row r="59" spans="1:5" ht="25.5" x14ac:dyDescent="0.25">
      <c r="A59" s="157" t="s">
        <v>21</v>
      </c>
      <c r="B59" s="155" t="s">
        <v>365</v>
      </c>
      <c r="C59" s="162"/>
      <c r="D59" s="159">
        <f>D40*D58</f>
        <v>7.1000000000000004E-3</v>
      </c>
      <c r="E59" s="147">
        <v>0</v>
      </c>
    </row>
    <row r="60" spans="1:5" ht="25.5" x14ac:dyDescent="0.25">
      <c r="A60" s="157" t="s">
        <v>24</v>
      </c>
      <c r="B60" s="155" t="s">
        <v>366</v>
      </c>
      <c r="C60" s="162"/>
      <c r="D60" s="159">
        <f>(0.08*0.4)*(0.08*D37)</f>
        <v>2.0000000000000001E-4</v>
      </c>
      <c r="E60" s="147">
        <v>0</v>
      </c>
    </row>
    <row r="61" spans="1:5" x14ac:dyDescent="0.25">
      <c r="A61" s="277" t="s">
        <v>31</v>
      </c>
      <c r="B61" s="278"/>
      <c r="C61" s="278"/>
      <c r="D61" s="170">
        <f>SUM(D55:D60)</f>
        <v>6.59E-2</v>
      </c>
      <c r="E61" s="156">
        <f>SUM(E55:E60)</f>
        <v>0</v>
      </c>
    </row>
    <row r="62" spans="1:5" x14ac:dyDescent="0.25">
      <c r="A62" s="262" t="s">
        <v>367</v>
      </c>
      <c r="B62" s="263"/>
      <c r="C62" s="263"/>
      <c r="D62" s="264"/>
      <c r="E62" s="147"/>
    </row>
    <row r="63" spans="1:5" x14ac:dyDescent="0.25">
      <c r="A63" s="202" t="s">
        <v>28</v>
      </c>
      <c r="B63" s="284" t="s">
        <v>368</v>
      </c>
      <c r="C63" s="263"/>
      <c r="D63" s="264"/>
      <c r="E63" s="149" t="s">
        <v>10</v>
      </c>
    </row>
    <row r="64" spans="1:5" x14ac:dyDescent="0.25">
      <c r="A64" s="157" t="s">
        <v>0</v>
      </c>
      <c r="B64" s="158" t="s">
        <v>400</v>
      </c>
      <c r="C64" s="146"/>
      <c r="D64" s="159">
        <f>D28/12</f>
        <v>9.2999999999999992E-3</v>
      </c>
      <c r="E64" s="147">
        <v>0</v>
      </c>
    </row>
    <row r="65" spans="1:5" ht="25.5" x14ac:dyDescent="0.25">
      <c r="A65" s="157" t="s">
        <v>2</v>
      </c>
      <c r="B65" s="158" t="s">
        <v>369</v>
      </c>
      <c r="C65" s="146"/>
      <c r="D65" s="159">
        <v>1.66E-2</v>
      </c>
      <c r="E65" s="147">
        <v>0</v>
      </c>
    </row>
    <row r="66" spans="1:5" x14ac:dyDescent="0.25">
      <c r="A66" s="157" t="s">
        <v>3</v>
      </c>
      <c r="B66" s="158" t="s">
        <v>370</v>
      </c>
      <c r="C66" s="146"/>
      <c r="D66" s="159">
        <v>2.0000000000000001E-4</v>
      </c>
      <c r="E66" s="147">
        <v>0</v>
      </c>
    </row>
    <row r="67" spans="1:5" x14ac:dyDescent="0.25">
      <c r="A67" s="157" t="s">
        <v>5</v>
      </c>
      <c r="B67" s="158" t="s">
        <v>371</v>
      </c>
      <c r="C67" s="146"/>
      <c r="D67" s="159">
        <v>2.8E-3</v>
      </c>
      <c r="E67" s="147">
        <v>0</v>
      </c>
    </row>
    <row r="68" spans="1:5" x14ac:dyDescent="0.25">
      <c r="A68" s="157" t="s">
        <v>21</v>
      </c>
      <c r="B68" s="158" t="s">
        <v>372</v>
      </c>
      <c r="C68" s="146"/>
      <c r="D68" s="159">
        <v>2.9999999999999997E-4</v>
      </c>
      <c r="E68" s="147">
        <v>0</v>
      </c>
    </row>
    <row r="69" spans="1:5" x14ac:dyDescent="0.25">
      <c r="A69" s="157" t="s">
        <v>24</v>
      </c>
      <c r="B69" s="158" t="s">
        <v>451</v>
      </c>
      <c r="C69" s="162"/>
      <c r="D69" s="159">
        <v>0</v>
      </c>
      <c r="E69" s="147">
        <v>0</v>
      </c>
    </row>
    <row r="70" spans="1:5" x14ac:dyDescent="0.25">
      <c r="A70" s="277" t="s">
        <v>373</v>
      </c>
      <c r="B70" s="278"/>
      <c r="C70" s="279"/>
      <c r="D70" s="170">
        <f>SUM(D64:D69)</f>
        <v>2.92E-2</v>
      </c>
      <c r="E70" s="156">
        <f>SUM(E64:E69)</f>
        <v>0</v>
      </c>
    </row>
    <row r="71" spans="1:5" x14ac:dyDescent="0.25">
      <c r="A71" s="262"/>
      <c r="B71" s="263"/>
      <c r="C71" s="263"/>
      <c r="D71" s="264"/>
      <c r="E71" s="147"/>
    </row>
    <row r="72" spans="1:5" x14ac:dyDescent="0.25">
      <c r="A72" s="202" t="s">
        <v>133</v>
      </c>
      <c r="B72" s="268" t="s">
        <v>374</v>
      </c>
      <c r="C72" s="269"/>
      <c r="D72" s="270"/>
      <c r="E72" s="149" t="s">
        <v>10</v>
      </c>
    </row>
    <row r="73" spans="1:5" x14ac:dyDescent="0.25">
      <c r="A73" s="157" t="s">
        <v>0</v>
      </c>
      <c r="B73" s="158" t="s">
        <v>375</v>
      </c>
      <c r="C73" s="146"/>
      <c r="D73" s="159">
        <v>0</v>
      </c>
      <c r="E73" s="147">
        <v>0</v>
      </c>
    </row>
    <row r="74" spans="1:5" x14ac:dyDescent="0.25">
      <c r="A74" s="277" t="s">
        <v>31</v>
      </c>
      <c r="B74" s="278"/>
      <c r="C74" s="278"/>
      <c r="D74" s="160">
        <f>D73</f>
        <v>0</v>
      </c>
      <c r="E74" s="156">
        <f>E73</f>
        <v>0</v>
      </c>
    </row>
    <row r="75" spans="1:5" x14ac:dyDescent="0.25">
      <c r="A75" s="262" t="s">
        <v>376</v>
      </c>
      <c r="B75" s="263"/>
      <c r="C75" s="263"/>
      <c r="D75" s="264"/>
      <c r="E75" s="147"/>
    </row>
    <row r="76" spans="1:5" x14ac:dyDescent="0.25">
      <c r="A76" s="202">
        <v>4</v>
      </c>
      <c r="B76" s="268" t="s">
        <v>36</v>
      </c>
      <c r="C76" s="269"/>
      <c r="D76" s="270"/>
      <c r="E76" s="149" t="s">
        <v>10</v>
      </c>
    </row>
    <row r="77" spans="1:5" x14ac:dyDescent="0.25">
      <c r="A77" s="157" t="s">
        <v>28</v>
      </c>
      <c r="B77" s="158" t="s">
        <v>368</v>
      </c>
      <c r="C77" s="146"/>
      <c r="D77" s="159">
        <f>D70</f>
        <v>2.92E-2</v>
      </c>
      <c r="E77" s="147">
        <v>0</v>
      </c>
    </row>
    <row r="78" spans="1:5" x14ac:dyDescent="0.25">
      <c r="A78" s="157" t="s">
        <v>32</v>
      </c>
      <c r="B78" s="158" t="s">
        <v>374</v>
      </c>
      <c r="C78" s="162"/>
      <c r="D78" s="159">
        <f>D74</f>
        <v>0</v>
      </c>
      <c r="E78" s="147">
        <v>0</v>
      </c>
    </row>
    <row r="79" spans="1:5" x14ac:dyDescent="0.25">
      <c r="A79" s="277" t="s">
        <v>377</v>
      </c>
      <c r="B79" s="278"/>
      <c r="C79" s="279"/>
      <c r="D79" s="170">
        <f>SUM(D74:D78)</f>
        <v>2.92E-2</v>
      </c>
      <c r="E79" s="156">
        <f>SUM(E77:E78)</f>
        <v>0</v>
      </c>
    </row>
    <row r="80" spans="1:5" x14ac:dyDescent="0.25">
      <c r="A80" s="262" t="s">
        <v>378</v>
      </c>
      <c r="B80" s="263"/>
      <c r="C80" s="263"/>
      <c r="D80" s="264"/>
      <c r="E80" s="147"/>
    </row>
    <row r="81" spans="1:5" x14ac:dyDescent="0.25">
      <c r="A81" s="202">
        <v>5</v>
      </c>
      <c r="B81" s="268" t="s">
        <v>379</v>
      </c>
      <c r="C81" s="269"/>
      <c r="D81" s="270"/>
      <c r="E81" s="149" t="s">
        <v>10</v>
      </c>
    </row>
    <row r="82" spans="1:5" x14ac:dyDescent="0.25">
      <c r="A82" s="157" t="s">
        <v>0</v>
      </c>
      <c r="B82" s="158" t="s">
        <v>380</v>
      </c>
      <c r="C82" s="146"/>
      <c r="D82" s="159" t="s">
        <v>133</v>
      </c>
      <c r="E82" s="147">
        <v>0</v>
      </c>
    </row>
    <row r="83" spans="1:5" x14ac:dyDescent="0.25">
      <c r="A83" s="157" t="s">
        <v>2</v>
      </c>
      <c r="B83" s="158" t="s">
        <v>381</v>
      </c>
      <c r="C83" s="146"/>
      <c r="D83" s="159"/>
      <c r="E83" s="147">
        <v>0</v>
      </c>
    </row>
    <row r="84" spans="1:5" x14ac:dyDescent="0.25">
      <c r="A84" s="157" t="s">
        <v>3</v>
      </c>
      <c r="B84" s="158" t="s">
        <v>200</v>
      </c>
      <c r="C84" s="146"/>
      <c r="D84" s="159"/>
      <c r="E84" s="147">
        <v>0</v>
      </c>
    </row>
    <row r="85" spans="1:5" ht="25.5" x14ac:dyDescent="0.25">
      <c r="A85" s="157" t="s">
        <v>5</v>
      </c>
      <c r="B85" s="158" t="s">
        <v>382</v>
      </c>
      <c r="C85" s="146"/>
      <c r="D85" s="159"/>
      <c r="E85" s="147">
        <v>0</v>
      </c>
    </row>
    <row r="86" spans="1:5" x14ac:dyDescent="0.25">
      <c r="A86" s="157" t="s">
        <v>21</v>
      </c>
      <c r="B86" s="158" t="s">
        <v>402</v>
      </c>
      <c r="C86" s="162"/>
      <c r="D86" s="159" t="s">
        <v>133</v>
      </c>
      <c r="E86" s="147">
        <v>0</v>
      </c>
    </row>
    <row r="87" spans="1:5" x14ac:dyDescent="0.25">
      <c r="A87" s="277" t="s">
        <v>384</v>
      </c>
      <c r="B87" s="278"/>
      <c r="C87" s="279"/>
      <c r="D87" s="170" t="s">
        <v>133</v>
      </c>
      <c r="E87" s="156">
        <f>SUM(E82:E86)</f>
        <v>0</v>
      </c>
    </row>
    <row r="88" spans="1:5" x14ac:dyDescent="0.25">
      <c r="A88" s="259" t="s">
        <v>37</v>
      </c>
      <c r="B88" s="261"/>
      <c r="C88" s="285" t="s">
        <v>31</v>
      </c>
      <c r="D88" s="261"/>
      <c r="E88" s="147">
        <v>0</v>
      </c>
    </row>
    <row r="89" spans="1:5" ht="29.25" customHeight="1" x14ac:dyDescent="0.25">
      <c r="A89" s="286" t="s">
        <v>385</v>
      </c>
      <c r="B89" s="287"/>
      <c r="C89" s="287"/>
      <c r="D89" s="171"/>
      <c r="E89" s="156">
        <f>E88</f>
        <v>0</v>
      </c>
    </row>
    <row r="90" spans="1:5" x14ac:dyDescent="0.25">
      <c r="A90" s="262" t="s">
        <v>386</v>
      </c>
      <c r="B90" s="263"/>
      <c r="C90" s="263" t="s">
        <v>38</v>
      </c>
      <c r="D90" s="264" t="s">
        <v>39</v>
      </c>
      <c r="E90" s="147"/>
    </row>
    <row r="91" spans="1:5" x14ac:dyDescent="0.25">
      <c r="A91" s="202">
        <v>6</v>
      </c>
      <c r="B91" s="268" t="s">
        <v>40</v>
      </c>
      <c r="C91" s="269"/>
      <c r="D91" s="270"/>
      <c r="E91" s="149" t="s">
        <v>10</v>
      </c>
    </row>
    <row r="92" spans="1:5" x14ac:dyDescent="0.25">
      <c r="A92" s="202" t="s">
        <v>0</v>
      </c>
      <c r="B92" s="158" t="s">
        <v>41</v>
      </c>
      <c r="C92" s="288">
        <v>0.05</v>
      </c>
      <c r="D92" s="289"/>
      <c r="E92" s="147">
        <v>0</v>
      </c>
    </row>
    <row r="93" spans="1:5" x14ac:dyDescent="0.25">
      <c r="A93" s="202" t="s">
        <v>2</v>
      </c>
      <c r="B93" s="158" t="s">
        <v>42</v>
      </c>
      <c r="C93" s="288">
        <v>6.7900000000000002E-2</v>
      </c>
      <c r="D93" s="289"/>
      <c r="E93" s="147">
        <v>0</v>
      </c>
    </row>
    <row r="94" spans="1:5" x14ac:dyDescent="0.25">
      <c r="A94" s="290" t="s">
        <v>3</v>
      </c>
      <c r="B94" s="292" t="s">
        <v>54</v>
      </c>
      <c r="C94" s="293"/>
      <c r="D94" s="172">
        <f>+(100-14.25)/100</f>
        <v>0.85750000000000004</v>
      </c>
      <c r="E94" s="147">
        <v>0</v>
      </c>
    </row>
    <row r="95" spans="1:5" x14ac:dyDescent="0.25">
      <c r="A95" s="290"/>
      <c r="B95" s="201" t="s">
        <v>43</v>
      </c>
      <c r="C95" s="169"/>
      <c r="D95" s="169"/>
      <c r="E95" s="147">
        <v>0</v>
      </c>
    </row>
    <row r="96" spans="1:5" x14ac:dyDescent="0.25">
      <c r="A96" s="290"/>
      <c r="B96" s="175" t="s">
        <v>44</v>
      </c>
      <c r="C96" s="176"/>
      <c r="D96" s="177"/>
      <c r="E96" s="147"/>
    </row>
    <row r="97" spans="1:5" x14ac:dyDescent="0.25">
      <c r="A97" s="290"/>
      <c r="B97" s="178" t="s">
        <v>387</v>
      </c>
      <c r="C97" s="179"/>
      <c r="D97" s="159">
        <v>1.6500000000000001E-2</v>
      </c>
      <c r="E97" s="147">
        <v>0</v>
      </c>
    </row>
    <row r="98" spans="1:5" x14ac:dyDescent="0.25">
      <c r="A98" s="290"/>
      <c r="B98" s="178" t="s">
        <v>388</v>
      </c>
      <c r="C98" s="179"/>
      <c r="D98" s="159">
        <v>7.5999999999999998E-2</v>
      </c>
      <c r="E98" s="147">
        <v>0</v>
      </c>
    </row>
    <row r="99" spans="1:5" x14ac:dyDescent="0.25">
      <c r="A99" s="290"/>
      <c r="B99" s="180" t="s">
        <v>45</v>
      </c>
      <c r="C99" s="181"/>
      <c r="D99" s="161"/>
      <c r="E99" s="147"/>
    </row>
    <row r="100" spans="1:5" x14ac:dyDescent="0.25">
      <c r="A100" s="290"/>
      <c r="B100" s="180" t="s">
        <v>46</v>
      </c>
      <c r="C100" s="181"/>
      <c r="D100" s="182"/>
      <c r="E100" s="147"/>
    </row>
    <row r="101" spans="1:5" ht="15.75" thickBot="1" x14ac:dyDescent="0.3">
      <c r="A101" s="291"/>
      <c r="B101" s="183" t="s">
        <v>203</v>
      </c>
      <c r="C101" s="184"/>
      <c r="D101" s="185">
        <v>0.05</v>
      </c>
      <c r="E101" s="147">
        <v>0</v>
      </c>
    </row>
    <row r="102" spans="1:5" ht="15.75" thickBot="1" x14ac:dyDescent="0.3">
      <c r="A102" s="187"/>
      <c r="B102" s="188" t="s">
        <v>47</v>
      </c>
      <c r="C102" s="188"/>
      <c r="D102" s="189">
        <f>SUM(D97:D101)</f>
        <v>0.14249999999999999</v>
      </c>
      <c r="E102" s="190">
        <f>SUM(E97:E101)</f>
        <v>0</v>
      </c>
    </row>
    <row r="103" spans="1:5" x14ac:dyDescent="0.25">
      <c r="A103" s="294" t="s">
        <v>48</v>
      </c>
      <c r="B103" s="295"/>
      <c r="C103" s="295"/>
      <c r="D103" s="296"/>
      <c r="E103" s="191">
        <f>+E92+E93+E102</f>
        <v>0</v>
      </c>
    </row>
    <row r="104" spans="1:5" x14ac:dyDescent="0.25">
      <c r="A104" s="259" t="s">
        <v>49</v>
      </c>
      <c r="B104" s="260"/>
      <c r="C104" s="260"/>
      <c r="D104" s="261"/>
      <c r="E104" s="141" t="s">
        <v>10</v>
      </c>
    </row>
    <row r="105" spans="1:5" x14ac:dyDescent="0.25">
      <c r="A105" s="202" t="s">
        <v>0</v>
      </c>
      <c r="B105" s="268" t="s">
        <v>50</v>
      </c>
      <c r="C105" s="297"/>
      <c r="D105" s="298"/>
      <c r="E105" s="147">
        <v>0</v>
      </c>
    </row>
    <row r="106" spans="1:5" x14ac:dyDescent="0.25">
      <c r="A106" s="202" t="s">
        <v>2</v>
      </c>
      <c r="B106" s="268" t="s">
        <v>389</v>
      </c>
      <c r="C106" s="297"/>
      <c r="D106" s="298"/>
      <c r="E106" s="147">
        <v>0</v>
      </c>
    </row>
    <row r="107" spans="1:5" x14ac:dyDescent="0.25">
      <c r="A107" s="202" t="s">
        <v>3</v>
      </c>
      <c r="B107" s="268" t="s">
        <v>390</v>
      </c>
      <c r="C107" s="297"/>
      <c r="D107" s="298"/>
      <c r="E107" s="147">
        <v>0</v>
      </c>
    </row>
    <row r="108" spans="1:5" x14ac:dyDescent="0.25">
      <c r="A108" s="202" t="s">
        <v>5</v>
      </c>
      <c r="B108" s="268" t="s">
        <v>391</v>
      </c>
      <c r="C108" s="297"/>
      <c r="D108" s="298"/>
      <c r="E108" s="147">
        <v>0</v>
      </c>
    </row>
    <row r="109" spans="1:5" x14ac:dyDescent="0.25">
      <c r="A109" s="202" t="s">
        <v>5</v>
      </c>
      <c r="B109" s="268" t="s">
        <v>392</v>
      </c>
      <c r="C109" s="297"/>
      <c r="D109" s="298"/>
      <c r="E109" s="147">
        <v>0</v>
      </c>
    </row>
    <row r="110" spans="1:5" x14ac:dyDescent="0.25">
      <c r="A110" s="302" t="s">
        <v>51</v>
      </c>
      <c r="B110" s="303"/>
      <c r="C110" s="304"/>
      <c r="D110" s="167"/>
      <c r="E110" s="147">
        <f>SUM(E105:E109)</f>
        <v>0</v>
      </c>
    </row>
    <row r="111" spans="1:5" x14ac:dyDescent="0.25">
      <c r="A111" s="202" t="s">
        <v>21</v>
      </c>
      <c r="B111" s="268" t="s">
        <v>452</v>
      </c>
      <c r="C111" s="297"/>
      <c r="D111" s="298"/>
      <c r="E111" s="147">
        <v>0</v>
      </c>
    </row>
    <row r="112" spans="1:5" ht="15.75" thickBot="1" x14ac:dyDescent="0.3">
      <c r="A112" s="299" t="s">
        <v>53</v>
      </c>
      <c r="B112" s="300"/>
      <c r="C112" s="300"/>
      <c r="D112" s="301"/>
      <c r="E112" s="192">
        <f>SUM(E110:E111)</f>
        <v>0</v>
      </c>
    </row>
  </sheetData>
  <mergeCells count="68">
    <mergeCell ref="C13:E13"/>
    <mergeCell ref="A1:E1"/>
    <mergeCell ref="A2:E2"/>
    <mergeCell ref="C3:E3"/>
    <mergeCell ref="C4:E4"/>
    <mergeCell ref="C5:E5"/>
    <mergeCell ref="C6:E6"/>
    <mergeCell ref="A7:E7"/>
    <mergeCell ref="A8:E8"/>
    <mergeCell ref="A9:E9"/>
    <mergeCell ref="A10:D10"/>
    <mergeCell ref="C11:E11"/>
    <mergeCell ref="A25:D25"/>
    <mergeCell ref="C14:E14"/>
    <mergeCell ref="A15:D15"/>
    <mergeCell ref="B16:D16"/>
    <mergeCell ref="C17:D17"/>
    <mergeCell ref="C18:D18"/>
    <mergeCell ref="C19:D19"/>
    <mergeCell ref="C20:D20"/>
    <mergeCell ref="C21:D21"/>
    <mergeCell ref="C22:D22"/>
    <mergeCell ref="C23:D23"/>
    <mergeCell ref="A24:D24"/>
    <mergeCell ref="B54:D54"/>
    <mergeCell ref="B26:D26"/>
    <mergeCell ref="A29:C29"/>
    <mergeCell ref="A30:E30"/>
    <mergeCell ref="B31:D31"/>
    <mergeCell ref="A40:C40"/>
    <mergeCell ref="B41:D41"/>
    <mergeCell ref="A47:D47"/>
    <mergeCell ref="A48:D48"/>
    <mergeCell ref="B49:D49"/>
    <mergeCell ref="A52:C52"/>
    <mergeCell ref="A53:D53"/>
    <mergeCell ref="B81:D81"/>
    <mergeCell ref="A61:C61"/>
    <mergeCell ref="A62:D62"/>
    <mergeCell ref="B63:D63"/>
    <mergeCell ref="A70:C70"/>
    <mergeCell ref="A71:D71"/>
    <mergeCell ref="B72:D72"/>
    <mergeCell ref="A74:C74"/>
    <mergeCell ref="A75:D75"/>
    <mergeCell ref="B76:D76"/>
    <mergeCell ref="A79:C79"/>
    <mergeCell ref="A80:D80"/>
    <mergeCell ref="A104:D104"/>
    <mergeCell ref="A87:C87"/>
    <mergeCell ref="A88:B88"/>
    <mergeCell ref="C88:D88"/>
    <mergeCell ref="A89:C89"/>
    <mergeCell ref="A90:D90"/>
    <mergeCell ref="B91:D91"/>
    <mergeCell ref="C92:D92"/>
    <mergeCell ref="C93:D93"/>
    <mergeCell ref="A94:A101"/>
    <mergeCell ref="B94:C94"/>
    <mergeCell ref="A103:D103"/>
    <mergeCell ref="B111:D111"/>
    <mergeCell ref="A112:D112"/>
    <mergeCell ref="B105:D105"/>
    <mergeCell ref="B106:D106"/>
    <mergeCell ref="B107:D107"/>
    <mergeCell ref="B108:D108"/>
    <mergeCell ref="B109:D109"/>
    <mergeCell ref="A110:C110"/>
  </mergeCells>
  <hyperlinks>
    <hyperlink ref="B39" r:id="rId1" display="08 - Sebrae 0,3% ou 0,6% - IN nº 03, MPS/SRP/2005, Anexo II e III ver código da Tabela"/>
  </hyperlinks>
  <pageMargins left="0.511811024" right="0.511811024" top="0.78740157499999996" bottom="0.78740157499999996" header="0.31496062000000002" footer="0.31496062000000002"/>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showGridLines="0" topLeftCell="A82" zoomScaleNormal="100" workbookViewId="0">
      <selection activeCell="E111" sqref="E111"/>
    </sheetView>
  </sheetViews>
  <sheetFormatPr defaultRowHeight="15" x14ac:dyDescent="0.25"/>
  <cols>
    <col min="1" max="1" width="7" customWidth="1"/>
    <col min="2" max="2" width="45.5703125" customWidth="1"/>
    <col min="3" max="3" width="5.85546875" customWidth="1"/>
    <col min="4" max="4" width="16.85546875" customWidth="1"/>
    <col min="5" max="5" width="14.85546875" customWidth="1"/>
  </cols>
  <sheetData>
    <row r="1" spans="1:5" ht="21.75" thickBot="1" x14ac:dyDescent="0.3">
      <c r="A1" s="238" t="s">
        <v>134</v>
      </c>
      <c r="B1" s="239"/>
      <c r="C1" s="239"/>
      <c r="D1" s="239"/>
      <c r="E1" s="240"/>
    </row>
    <row r="2" spans="1:5" x14ac:dyDescent="0.25">
      <c r="A2" s="241" t="s">
        <v>432</v>
      </c>
      <c r="B2" s="242"/>
      <c r="C2" s="242"/>
      <c r="D2" s="242"/>
      <c r="E2" s="243"/>
    </row>
    <row r="3" spans="1:5" ht="15" customHeight="1" x14ac:dyDescent="0.25">
      <c r="A3" s="139" t="s">
        <v>0</v>
      </c>
      <c r="B3" s="140" t="s">
        <v>1</v>
      </c>
      <c r="C3" s="244" t="s">
        <v>450</v>
      </c>
      <c r="D3" s="245"/>
      <c r="E3" s="246"/>
    </row>
    <row r="4" spans="1:5" ht="15" customHeight="1" x14ac:dyDescent="0.25">
      <c r="A4" s="139" t="s">
        <v>2</v>
      </c>
      <c r="B4" s="140" t="s">
        <v>139</v>
      </c>
      <c r="C4" s="247" t="s">
        <v>412</v>
      </c>
      <c r="D4" s="248"/>
      <c r="E4" s="249"/>
    </row>
    <row r="5" spans="1:5" ht="25.5" customHeight="1" x14ac:dyDescent="0.25">
      <c r="A5" s="139" t="s">
        <v>3</v>
      </c>
      <c r="B5" s="140" t="s">
        <v>4</v>
      </c>
      <c r="C5" s="247" t="s">
        <v>449</v>
      </c>
      <c r="D5" s="248"/>
      <c r="E5" s="249"/>
    </row>
    <row r="6" spans="1:5" x14ac:dyDescent="0.25">
      <c r="A6" s="139" t="s">
        <v>5</v>
      </c>
      <c r="B6" s="140" t="s">
        <v>335</v>
      </c>
      <c r="C6" s="247">
        <v>12</v>
      </c>
      <c r="D6" s="248"/>
      <c r="E6" s="249"/>
    </row>
    <row r="7" spans="1:5" x14ac:dyDescent="0.25">
      <c r="A7" s="250" t="s">
        <v>6</v>
      </c>
      <c r="B7" s="251"/>
      <c r="C7" s="251"/>
      <c r="D7" s="251"/>
      <c r="E7" s="252"/>
    </row>
    <row r="8" spans="1:5" x14ac:dyDescent="0.25">
      <c r="A8" s="253" t="s">
        <v>7</v>
      </c>
      <c r="B8" s="254"/>
      <c r="C8" s="254"/>
      <c r="D8" s="254"/>
      <c r="E8" s="255"/>
    </row>
    <row r="9" spans="1:5" x14ac:dyDescent="0.25">
      <c r="A9" s="256" t="s">
        <v>8</v>
      </c>
      <c r="B9" s="257"/>
      <c r="C9" s="257"/>
      <c r="D9" s="257"/>
      <c r="E9" s="258"/>
    </row>
    <row r="10" spans="1:5" x14ac:dyDescent="0.25">
      <c r="A10" s="259" t="s">
        <v>9</v>
      </c>
      <c r="B10" s="260"/>
      <c r="C10" s="260"/>
      <c r="D10" s="261"/>
      <c r="E10" s="141" t="s">
        <v>10</v>
      </c>
    </row>
    <row r="11" spans="1:5" ht="25.5" customHeight="1" x14ac:dyDescent="0.25">
      <c r="A11" s="139"/>
      <c r="B11" s="194" t="s">
        <v>135</v>
      </c>
      <c r="C11" s="247" t="s">
        <v>412</v>
      </c>
      <c r="D11" s="248"/>
      <c r="E11" s="249"/>
    </row>
    <row r="12" spans="1:5" x14ac:dyDescent="0.25">
      <c r="A12" s="139">
        <v>2</v>
      </c>
      <c r="B12" s="142" t="s">
        <v>11</v>
      </c>
      <c r="C12" s="143"/>
      <c r="D12" s="144"/>
      <c r="E12" s="145">
        <v>0</v>
      </c>
    </row>
    <row r="13" spans="1:5" ht="25.5" x14ac:dyDescent="0.25">
      <c r="A13" s="139">
        <v>3</v>
      </c>
      <c r="B13" s="194" t="s">
        <v>12</v>
      </c>
      <c r="C13" s="305" t="s">
        <v>414</v>
      </c>
      <c r="D13" s="306"/>
      <c r="E13" s="307"/>
    </row>
    <row r="14" spans="1:5" x14ac:dyDescent="0.25">
      <c r="A14" s="139">
        <v>4</v>
      </c>
      <c r="B14" s="146" t="s">
        <v>13</v>
      </c>
      <c r="C14" s="265" t="s">
        <v>336</v>
      </c>
      <c r="D14" s="266"/>
      <c r="E14" s="267"/>
    </row>
    <row r="15" spans="1:5" x14ac:dyDescent="0.25">
      <c r="A15" s="262" t="s">
        <v>14</v>
      </c>
      <c r="B15" s="263"/>
      <c r="C15" s="263"/>
      <c r="D15" s="264"/>
      <c r="E15" s="147"/>
    </row>
    <row r="16" spans="1:5" x14ac:dyDescent="0.25">
      <c r="A16" s="202">
        <v>1</v>
      </c>
      <c r="B16" s="268" t="s">
        <v>15</v>
      </c>
      <c r="C16" s="269"/>
      <c r="D16" s="270"/>
      <c r="E16" s="149" t="s">
        <v>10</v>
      </c>
    </row>
    <row r="17" spans="1:5" x14ac:dyDescent="0.25">
      <c r="A17" s="150" t="s">
        <v>0</v>
      </c>
      <c r="B17" s="151" t="s">
        <v>16</v>
      </c>
      <c r="C17" s="271"/>
      <c r="D17" s="272"/>
      <c r="E17" s="152">
        <f>+E12</f>
        <v>0</v>
      </c>
    </row>
    <row r="18" spans="1:5" ht="15" customHeight="1" x14ac:dyDescent="0.25">
      <c r="A18" s="150" t="s">
        <v>2</v>
      </c>
      <c r="B18" s="151" t="s">
        <v>17</v>
      </c>
      <c r="C18" s="273"/>
      <c r="D18" s="274"/>
      <c r="E18" s="153">
        <v>0</v>
      </c>
    </row>
    <row r="19" spans="1:5" ht="15" customHeight="1" x14ac:dyDescent="0.25">
      <c r="A19" s="150" t="s">
        <v>3</v>
      </c>
      <c r="B19" s="151" t="s">
        <v>444</v>
      </c>
      <c r="C19" s="273"/>
      <c r="D19" s="274"/>
      <c r="E19" s="153">
        <v>0</v>
      </c>
    </row>
    <row r="20" spans="1:5" ht="15" customHeight="1" x14ac:dyDescent="0.25">
      <c r="A20" s="150" t="s">
        <v>5</v>
      </c>
      <c r="B20" s="151" t="s">
        <v>19</v>
      </c>
      <c r="C20" s="273"/>
      <c r="D20" s="274"/>
      <c r="E20" s="153">
        <f>(((E17/180)*0.2))*0</f>
        <v>0</v>
      </c>
    </row>
    <row r="21" spans="1:5" ht="23.25" customHeight="1" x14ac:dyDescent="0.25">
      <c r="A21" s="150" t="s">
        <v>21</v>
      </c>
      <c r="B21" s="151" t="s">
        <v>22</v>
      </c>
      <c r="C21" s="275"/>
      <c r="D21" s="276"/>
      <c r="E21" s="153">
        <v>0</v>
      </c>
    </row>
    <row r="22" spans="1:5" x14ac:dyDescent="0.25">
      <c r="A22" s="150" t="s">
        <v>24</v>
      </c>
      <c r="B22" s="154" t="s">
        <v>136</v>
      </c>
      <c r="C22" s="273"/>
      <c r="D22" s="274"/>
      <c r="E22" s="153">
        <v>0</v>
      </c>
    </row>
    <row r="23" spans="1:5" x14ac:dyDescent="0.25">
      <c r="A23" s="150" t="s">
        <v>25</v>
      </c>
      <c r="B23" s="155" t="s">
        <v>137</v>
      </c>
      <c r="C23" s="273"/>
      <c r="D23" s="274"/>
      <c r="E23" s="153">
        <v>0</v>
      </c>
    </row>
    <row r="24" spans="1:5" x14ac:dyDescent="0.25">
      <c r="A24" s="277" t="s">
        <v>26</v>
      </c>
      <c r="B24" s="278"/>
      <c r="C24" s="278"/>
      <c r="D24" s="279"/>
      <c r="E24" s="156">
        <f>SUM(E17:E23)</f>
        <v>0</v>
      </c>
    </row>
    <row r="25" spans="1:5" x14ac:dyDescent="0.25">
      <c r="A25" s="262" t="s">
        <v>55</v>
      </c>
      <c r="B25" s="263"/>
      <c r="C25" s="263"/>
      <c r="D25" s="264"/>
      <c r="E25" s="147"/>
    </row>
    <row r="26" spans="1:5" x14ac:dyDescent="0.25">
      <c r="A26" s="202" t="s">
        <v>158</v>
      </c>
      <c r="B26" s="268" t="s">
        <v>339</v>
      </c>
      <c r="C26" s="269"/>
      <c r="D26" s="270"/>
      <c r="E26" s="149" t="s">
        <v>10</v>
      </c>
    </row>
    <row r="27" spans="1:5" x14ac:dyDescent="0.25">
      <c r="A27" s="157" t="s">
        <v>0</v>
      </c>
      <c r="B27" s="158" t="s">
        <v>33</v>
      </c>
      <c r="C27" s="146"/>
      <c r="D27" s="159">
        <f>1/12</f>
        <v>8.3299999999999999E-2</v>
      </c>
      <c r="E27" s="147">
        <v>0</v>
      </c>
    </row>
    <row r="28" spans="1:5" x14ac:dyDescent="0.25">
      <c r="A28" s="157" t="s">
        <v>2</v>
      </c>
      <c r="B28" s="158" t="s">
        <v>140</v>
      </c>
      <c r="C28" s="146"/>
      <c r="D28" s="159">
        <v>0.1111</v>
      </c>
      <c r="E28" s="147">
        <v>0</v>
      </c>
    </row>
    <row r="29" spans="1:5" x14ac:dyDescent="0.25">
      <c r="A29" s="277" t="s">
        <v>31</v>
      </c>
      <c r="B29" s="278"/>
      <c r="C29" s="280"/>
      <c r="D29" s="160">
        <f>SUM(D27:D28)</f>
        <v>0.19439999999999999</v>
      </c>
      <c r="E29" s="156">
        <f>SUM(E27:E28)</f>
        <v>0</v>
      </c>
    </row>
    <row r="30" spans="1:5" ht="24.75" customHeight="1" x14ac:dyDescent="0.25">
      <c r="A30" s="308" t="s">
        <v>340</v>
      </c>
      <c r="B30" s="309"/>
      <c r="C30" s="309"/>
      <c r="D30" s="309"/>
      <c r="E30" s="310"/>
    </row>
    <row r="31" spans="1:5" x14ac:dyDescent="0.25">
      <c r="A31" s="202" t="s">
        <v>159</v>
      </c>
      <c r="B31" s="268" t="s">
        <v>29</v>
      </c>
      <c r="C31" s="269"/>
      <c r="D31" s="270"/>
      <c r="E31" s="149" t="s">
        <v>10</v>
      </c>
    </row>
    <row r="32" spans="1:5" x14ac:dyDescent="0.25">
      <c r="A32" s="157" t="s">
        <v>0</v>
      </c>
      <c r="B32" s="161" t="s">
        <v>341</v>
      </c>
      <c r="C32" s="146"/>
      <c r="D32" s="159">
        <v>0.2</v>
      </c>
      <c r="E32" s="147">
        <v>0</v>
      </c>
    </row>
    <row r="33" spans="1:5" x14ac:dyDescent="0.25">
      <c r="A33" s="157" t="s">
        <v>2</v>
      </c>
      <c r="B33" s="162" t="s">
        <v>342</v>
      </c>
      <c r="C33" s="146"/>
      <c r="D33" s="159">
        <v>1.4999999999999999E-2</v>
      </c>
      <c r="E33" s="147">
        <v>0</v>
      </c>
    </row>
    <row r="34" spans="1:5" x14ac:dyDescent="0.25">
      <c r="A34" s="157" t="s">
        <v>3</v>
      </c>
      <c r="B34" s="146" t="s">
        <v>343</v>
      </c>
      <c r="C34" s="146"/>
      <c r="D34" s="159">
        <v>0.01</v>
      </c>
      <c r="E34" s="147">
        <v>0</v>
      </c>
    </row>
    <row r="35" spans="1:5" x14ac:dyDescent="0.25">
      <c r="A35" s="157" t="s">
        <v>5</v>
      </c>
      <c r="B35" s="163" t="s">
        <v>344</v>
      </c>
      <c r="C35" s="146"/>
      <c r="D35" s="159">
        <v>2E-3</v>
      </c>
      <c r="E35" s="147">
        <v>0</v>
      </c>
    </row>
    <row r="36" spans="1:5" x14ac:dyDescent="0.25">
      <c r="A36" s="157" t="s">
        <v>21</v>
      </c>
      <c r="B36" s="146" t="s">
        <v>345</v>
      </c>
      <c r="C36" s="146"/>
      <c r="D36" s="159">
        <v>2.5000000000000001E-2</v>
      </c>
      <c r="E36" s="147">
        <v>0</v>
      </c>
    </row>
    <row r="37" spans="1:5" x14ac:dyDescent="0.25">
      <c r="A37" s="157" t="s">
        <v>24</v>
      </c>
      <c r="B37" s="162" t="s">
        <v>346</v>
      </c>
      <c r="C37" s="146"/>
      <c r="D37" s="159">
        <v>0.08</v>
      </c>
      <c r="E37" s="147">
        <v>0</v>
      </c>
    </row>
    <row r="38" spans="1:5" x14ac:dyDescent="0.25">
      <c r="A38" s="157" t="s">
        <v>25</v>
      </c>
      <c r="B38" s="163" t="s">
        <v>347</v>
      </c>
      <c r="C38" s="146"/>
      <c r="D38" s="159">
        <v>0.03</v>
      </c>
      <c r="E38" s="147">
        <v>0</v>
      </c>
    </row>
    <row r="39" spans="1:5" x14ac:dyDescent="0.25">
      <c r="A39" s="157" t="s">
        <v>30</v>
      </c>
      <c r="B39" s="164" t="s">
        <v>348</v>
      </c>
      <c r="C39" s="146"/>
      <c r="D39" s="159">
        <v>6.0000000000000001E-3</v>
      </c>
      <c r="E39" s="147">
        <v>0</v>
      </c>
    </row>
    <row r="40" spans="1:5" x14ac:dyDescent="0.25">
      <c r="A40" s="277" t="s">
        <v>31</v>
      </c>
      <c r="B40" s="278"/>
      <c r="C40" s="280"/>
      <c r="D40" s="160">
        <f>SUM(D32:D39)</f>
        <v>0.36799999999999999</v>
      </c>
      <c r="E40" s="156">
        <f>SUM(E32:E39)</f>
        <v>0</v>
      </c>
    </row>
    <row r="41" spans="1:5" x14ac:dyDescent="0.25">
      <c r="A41" s="202" t="s">
        <v>349</v>
      </c>
      <c r="B41" s="268" t="s">
        <v>350</v>
      </c>
      <c r="C41" s="269"/>
      <c r="D41" s="270"/>
      <c r="E41" s="149" t="s">
        <v>10</v>
      </c>
    </row>
    <row r="42" spans="1:5" x14ac:dyDescent="0.25">
      <c r="A42" s="157" t="s">
        <v>0</v>
      </c>
      <c r="B42" s="155" t="s">
        <v>351</v>
      </c>
      <c r="C42" s="146"/>
      <c r="D42" s="154"/>
      <c r="E42" s="147">
        <v>0</v>
      </c>
    </row>
    <row r="43" spans="1:5" x14ac:dyDescent="0.25">
      <c r="A43" s="157" t="s">
        <v>2</v>
      </c>
      <c r="B43" s="155" t="s">
        <v>352</v>
      </c>
      <c r="C43" s="146"/>
      <c r="D43" s="166"/>
      <c r="E43" s="147">
        <v>0</v>
      </c>
    </row>
    <row r="44" spans="1:5" x14ac:dyDescent="0.25">
      <c r="A44" s="157" t="s">
        <v>3</v>
      </c>
      <c r="B44" s="155" t="s">
        <v>353</v>
      </c>
      <c r="C44" s="146"/>
      <c r="D44" s="166"/>
      <c r="E44" s="147">
        <v>0</v>
      </c>
    </row>
    <row r="45" spans="1:5" x14ac:dyDescent="0.25">
      <c r="A45" s="157" t="s">
        <v>5</v>
      </c>
      <c r="B45" s="155" t="s">
        <v>354</v>
      </c>
      <c r="C45" s="146"/>
      <c r="D45" s="166"/>
      <c r="E45" s="147">
        <v>0</v>
      </c>
    </row>
    <row r="46" spans="1:5" x14ac:dyDescent="0.25">
      <c r="A46" s="157" t="s">
        <v>21</v>
      </c>
      <c r="B46" s="155" t="s">
        <v>355</v>
      </c>
      <c r="C46" s="146"/>
      <c r="D46" s="166"/>
      <c r="E46" s="147">
        <v>0</v>
      </c>
    </row>
    <row r="47" spans="1:5" x14ac:dyDescent="0.25">
      <c r="A47" s="277" t="s">
        <v>27</v>
      </c>
      <c r="B47" s="278"/>
      <c r="C47" s="278"/>
      <c r="D47" s="279"/>
      <c r="E47" s="156">
        <f>SUM(E42:E46)</f>
        <v>0</v>
      </c>
    </row>
    <row r="48" spans="1:5" x14ac:dyDescent="0.25">
      <c r="A48" s="262" t="s">
        <v>356</v>
      </c>
      <c r="B48" s="263"/>
      <c r="C48" s="263"/>
      <c r="D48" s="264"/>
      <c r="E48" s="147"/>
    </row>
    <row r="49" spans="1:5" x14ac:dyDescent="0.25">
      <c r="A49" s="202" t="s">
        <v>158</v>
      </c>
      <c r="B49" s="268" t="s">
        <v>357</v>
      </c>
      <c r="C49" s="269"/>
      <c r="D49" s="270"/>
      <c r="E49" s="147">
        <v>0</v>
      </c>
    </row>
    <row r="50" spans="1:5" x14ac:dyDescent="0.25">
      <c r="A50" s="202" t="s">
        <v>159</v>
      </c>
      <c r="B50" s="158" t="s">
        <v>358</v>
      </c>
      <c r="C50" s="146"/>
      <c r="D50" s="167" t="s">
        <v>133</v>
      </c>
      <c r="E50" s="147">
        <v>0</v>
      </c>
    </row>
    <row r="51" spans="1:5" x14ac:dyDescent="0.25">
      <c r="A51" s="202" t="s">
        <v>349</v>
      </c>
      <c r="B51" s="158" t="s">
        <v>359</v>
      </c>
      <c r="C51" s="146"/>
      <c r="D51" s="167" t="s">
        <v>133</v>
      </c>
      <c r="E51" s="147">
        <v>0</v>
      </c>
    </row>
    <row r="52" spans="1:5" x14ac:dyDescent="0.25">
      <c r="A52" s="277" t="s">
        <v>31</v>
      </c>
      <c r="B52" s="278"/>
      <c r="C52" s="280"/>
      <c r="D52" s="168" t="s">
        <v>133</v>
      </c>
      <c r="E52" s="156">
        <f>+E49+E50+E51</f>
        <v>0</v>
      </c>
    </row>
    <row r="53" spans="1:5" x14ac:dyDescent="0.25">
      <c r="A53" s="262" t="s">
        <v>360</v>
      </c>
      <c r="B53" s="263"/>
      <c r="C53" s="263"/>
      <c r="D53" s="264"/>
      <c r="E53" s="147"/>
    </row>
    <row r="54" spans="1:5" x14ac:dyDescent="0.25">
      <c r="A54" s="202" t="s">
        <v>361</v>
      </c>
      <c r="B54" s="268" t="s">
        <v>34</v>
      </c>
      <c r="C54" s="269"/>
      <c r="D54" s="270"/>
      <c r="E54" s="149" t="s">
        <v>10</v>
      </c>
    </row>
    <row r="55" spans="1:5" x14ac:dyDescent="0.25">
      <c r="A55" s="157" t="s">
        <v>0</v>
      </c>
      <c r="B55" s="158" t="s">
        <v>362</v>
      </c>
      <c r="C55" s="162"/>
      <c r="D55" s="159">
        <v>4.1999999999999997E-3</v>
      </c>
      <c r="E55" s="147">
        <v>0</v>
      </c>
    </row>
    <row r="56" spans="1:5" x14ac:dyDescent="0.25">
      <c r="A56" s="157" t="s">
        <v>2</v>
      </c>
      <c r="B56" s="155" t="s">
        <v>363</v>
      </c>
      <c r="C56" s="162"/>
      <c r="D56" s="159">
        <f>D37*D55</f>
        <v>2.9999999999999997E-4</v>
      </c>
      <c r="E56" s="147">
        <v>0</v>
      </c>
    </row>
    <row r="57" spans="1:5" ht="25.5" x14ac:dyDescent="0.25">
      <c r="A57" s="157" t="s">
        <v>3</v>
      </c>
      <c r="B57" s="155" t="s">
        <v>364</v>
      </c>
      <c r="C57" s="162"/>
      <c r="D57" s="159">
        <f>(0.08*0.4*0.9)*(1+0.0833+0.09075+0.03025)</f>
        <v>3.4700000000000002E-2</v>
      </c>
      <c r="E57" s="147">
        <v>0</v>
      </c>
    </row>
    <row r="58" spans="1:5" x14ac:dyDescent="0.25">
      <c r="A58" s="157" t="s">
        <v>5</v>
      </c>
      <c r="B58" s="169" t="s">
        <v>35</v>
      </c>
      <c r="C58" s="162"/>
      <c r="D58" s="159">
        <v>1.9400000000000001E-2</v>
      </c>
      <c r="E58" s="147">
        <v>0</v>
      </c>
    </row>
    <row r="59" spans="1:5" ht="25.5" x14ac:dyDescent="0.25">
      <c r="A59" s="157" t="s">
        <v>21</v>
      </c>
      <c r="B59" s="155" t="s">
        <v>365</v>
      </c>
      <c r="C59" s="162"/>
      <c r="D59" s="159">
        <f>D40*D58</f>
        <v>7.1000000000000004E-3</v>
      </c>
      <c r="E59" s="147">
        <v>0</v>
      </c>
    </row>
    <row r="60" spans="1:5" ht="25.5" x14ac:dyDescent="0.25">
      <c r="A60" s="157" t="s">
        <v>24</v>
      </c>
      <c r="B60" s="155" t="s">
        <v>366</v>
      </c>
      <c r="C60" s="162"/>
      <c r="D60" s="159">
        <f>(0.08*0.4)*(0.08*D37)</f>
        <v>2.0000000000000001E-4</v>
      </c>
      <c r="E60" s="147">
        <v>0</v>
      </c>
    </row>
    <row r="61" spans="1:5" x14ac:dyDescent="0.25">
      <c r="A61" s="277" t="s">
        <v>31</v>
      </c>
      <c r="B61" s="278"/>
      <c r="C61" s="278"/>
      <c r="D61" s="170">
        <f>SUM(D55:D60)</f>
        <v>6.59E-2</v>
      </c>
      <c r="E61" s="156">
        <f>SUM(E55:E60)</f>
        <v>0</v>
      </c>
    </row>
    <row r="62" spans="1:5" x14ac:dyDescent="0.25">
      <c r="A62" s="262" t="s">
        <v>367</v>
      </c>
      <c r="B62" s="263"/>
      <c r="C62" s="263"/>
      <c r="D62" s="264"/>
      <c r="E62" s="147"/>
    </row>
    <row r="63" spans="1:5" x14ac:dyDescent="0.25">
      <c r="A63" s="202" t="s">
        <v>28</v>
      </c>
      <c r="B63" s="284" t="s">
        <v>368</v>
      </c>
      <c r="C63" s="263"/>
      <c r="D63" s="264"/>
      <c r="E63" s="149" t="s">
        <v>10</v>
      </c>
    </row>
    <row r="64" spans="1:5" x14ac:dyDescent="0.25">
      <c r="A64" s="157" t="s">
        <v>0</v>
      </c>
      <c r="B64" s="158" t="s">
        <v>400</v>
      </c>
      <c r="C64" s="146"/>
      <c r="D64" s="159">
        <f>D28/12</f>
        <v>9.2999999999999992E-3</v>
      </c>
      <c r="E64" s="147">
        <v>0</v>
      </c>
    </row>
    <row r="65" spans="1:5" ht="25.5" x14ac:dyDescent="0.25">
      <c r="A65" s="157" t="s">
        <v>2</v>
      </c>
      <c r="B65" s="158" t="s">
        <v>369</v>
      </c>
      <c r="C65" s="146"/>
      <c r="D65" s="159">
        <v>1.66E-2</v>
      </c>
      <c r="E65" s="147">
        <v>0</v>
      </c>
    </row>
    <row r="66" spans="1:5" x14ac:dyDescent="0.25">
      <c r="A66" s="157" t="s">
        <v>3</v>
      </c>
      <c r="B66" s="158" t="s">
        <v>370</v>
      </c>
      <c r="C66" s="146"/>
      <c r="D66" s="159">
        <v>2.0000000000000001E-4</v>
      </c>
      <c r="E66" s="147">
        <v>0</v>
      </c>
    </row>
    <row r="67" spans="1:5" x14ac:dyDescent="0.25">
      <c r="A67" s="157" t="s">
        <v>5</v>
      </c>
      <c r="B67" s="158" t="s">
        <v>371</v>
      </c>
      <c r="C67" s="146"/>
      <c r="D67" s="159">
        <v>2.8E-3</v>
      </c>
      <c r="E67" s="147">
        <v>0</v>
      </c>
    </row>
    <row r="68" spans="1:5" x14ac:dyDescent="0.25">
      <c r="A68" s="157" t="s">
        <v>21</v>
      </c>
      <c r="B68" s="158" t="s">
        <v>372</v>
      </c>
      <c r="C68" s="146"/>
      <c r="D68" s="159">
        <v>2.9999999999999997E-4</v>
      </c>
      <c r="E68" s="147">
        <v>0</v>
      </c>
    </row>
    <row r="69" spans="1:5" x14ac:dyDescent="0.25">
      <c r="A69" s="157" t="s">
        <v>24</v>
      </c>
      <c r="B69" s="158" t="s">
        <v>451</v>
      </c>
      <c r="C69" s="162"/>
      <c r="D69" s="159">
        <v>0</v>
      </c>
      <c r="E69" s="147">
        <v>0</v>
      </c>
    </row>
    <row r="70" spans="1:5" x14ac:dyDescent="0.25">
      <c r="A70" s="277" t="s">
        <v>373</v>
      </c>
      <c r="B70" s="278"/>
      <c r="C70" s="279"/>
      <c r="D70" s="170">
        <f>SUM(D64:D69)</f>
        <v>2.92E-2</v>
      </c>
      <c r="E70" s="156">
        <f>SUM(E64:E69)</f>
        <v>0</v>
      </c>
    </row>
    <row r="71" spans="1:5" x14ac:dyDescent="0.25">
      <c r="A71" s="262"/>
      <c r="B71" s="263"/>
      <c r="C71" s="263"/>
      <c r="D71" s="264"/>
      <c r="E71" s="147"/>
    </row>
    <row r="72" spans="1:5" x14ac:dyDescent="0.25">
      <c r="A72" s="202" t="s">
        <v>133</v>
      </c>
      <c r="B72" s="268" t="s">
        <v>374</v>
      </c>
      <c r="C72" s="269"/>
      <c r="D72" s="270"/>
      <c r="E72" s="149" t="s">
        <v>10</v>
      </c>
    </row>
    <row r="73" spans="1:5" x14ac:dyDescent="0.25">
      <c r="A73" s="157" t="s">
        <v>0</v>
      </c>
      <c r="B73" s="158" t="s">
        <v>375</v>
      </c>
      <c r="C73" s="146"/>
      <c r="D73" s="159">
        <v>0</v>
      </c>
      <c r="E73" s="147">
        <v>0</v>
      </c>
    </row>
    <row r="74" spans="1:5" x14ac:dyDescent="0.25">
      <c r="A74" s="277" t="s">
        <v>31</v>
      </c>
      <c r="B74" s="278"/>
      <c r="C74" s="278"/>
      <c r="D74" s="160">
        <f>D73</f>
        <v>0</v>
      </c>
      <c r="E74" s="156">
        <f>E73</f>
        <v>0</v>
      </c>
    </row>
    <row r="75" spans="1:5" x14ac:dyDescent="0.25">
      <c r="A75" s="262" t="s">
        <v>376</v>
      </c>
      <c r="B75" s="263"/>
      <c r="C75" s="263"/>
      <c r="D75" s="264"/>
      <c r="E75" s="147"/>
    </row>
    <row r="76" spans="1:5" x14ac:dyDescent="0.25">
      <c r="A76" s="202">
        <v>4</v>
      </c>
      <c r="B76" s="268" t="s">
        <v>36</v>
      </c>
      <c r="C76" s="269"/>
      <c r="D76" s="270"/>
      <c r="E76" s="149" t="s">
        <v>10</v>
      </c>
    </row>
    <row r="77" spans="1:5" x14ac:dyDescent="0.25">
      <c r="A77" s="157" t="s">
        <v>28</v>
      </c>
      <c r="B77" s="158" t="s">
        <v>368</v>
      </c>
      <c r="C77" s="146"/>
      <c r="D77" s="159">
        <f>D70</f>
        <v>2.92E-2</v>
      </c>
      <c r="E77" s="147">
        <v>0</v>
      </c>
    </row>
    <row r="78" spans="1:5" x14ac:dyDescent="0.25">
      <c r="A78" s="157" t="s">
        <v>32</v>
      </c>
      <c r="B78" s="158" t="s">
        <v>374</v>
      </c>
      <c r="C78" s="162"/>
      <c r="D78" s="159">
        <f>D74</f>
        <v>0</v>
      </c>
      <c r="E78" s="147">
        <v>0</v>
      </c>
    </row>
    <row r="79" spans="1:5" x14ac:dyDescent="0.25">
      <c r="A79" s="277" t="s">
        <v>377</v>
      </c>
      <c r="B79" s="278"/>
      <c r="C79" s="279"/>
      <c r="D79" s="170">
        <f>SUM(D74:D78)</f>
        <v>2.92E-2</v>
      </c>
      <c r="E79" s="156">
        <f>SUM(E77:E78)</f>
        <v>0</v>
      </c>
    </row>
    <row r="80" spans="1:5" x14ac:dyDescent="0.25">
      <c r="A80" s="262" t="s">
        <v>378</v>
      </c>
      <c r="B80" s="263"/>
      <c r="C80" s="263"/>
      <c r="D80" s="264"/>
      <c r="E80" s="147"/>
    </row>
    <row r="81" spans="1:5" x14ac:dyDescent="0.25">
      <c r="A81" s="202">
        <v>5</v>
      </c>
      <c r="B81" s="268" t="s">
        <v>379</v>
      </c>
      <c r="C81" s="269"/>
      <c r="D81" s="270"/>
      <c r="E81" s="149" t="s">
        <v>10</v>
      </c>
    </row>
    <row r="82" spans="1:5" x14ac:dyDescent="0.25">
      <c r="A82" s="157" t="s">
        <v>0</v>
      </c>
      <c r="B82" s="158" t="s">
        <v>380</v>
      </c>
      <c r="C82" s="146"/>
      <c r="D82" s="159" t="s">
        <v>133</v>
      </c>
      <c r="E82" s="147">
        <v>0</v>
      </c>
    </row>
    <row r="83" spans="1:5" x14ac:dyDescent="0.25">
      <c r="A83" s="157" t="s">
        <v>2</v>
      </c>
      <c r="B83" s="158" t="s">
        <v>381</v>
      </c>
      <c r="C83" s="146"/>
      <c r="D83" s="159"/>
      <c r="E83" s="147">
        <v>0</v>
      </c>
    </row>
    <row r="84" spans="1:5" x14ac:dyDescent="0.25">
      <c r="A84" s="157" t="s">
        <v>3</v>
      </c>
      <c r="B84" s="158" t="s">
        <v>200</v>
      </c>
      <c r="C84" s="146"/>
      <c r="D84" s="159"/>
      <c r="E84" s="147">
        <v>0</v>
      </c>
    </row>
    <row r="85" spans="1:5" ht="25.5" x14ac:dyDescent="0.25">
      <c r="A85" s="157" t="s">
        <v>5</v>
      </c>
      <c r="B85" s="158" t="s">
        <v>382</v>
      </c>
      <c r="C85" s="146"/>
      <c r="D85" s="159"/>
      <c r="E85" s="147">
        <v>0</v>
      </c>
    </row>
    <row r="86" spans="1:5" x14ac:dyDescent="0.25">
      <c r="A86" s="157" t="s">
        <v>21</v>
      </c>
      <c r="B86" s="158" t="s">
        <v>402</v>
      </c>
      <c r="C86" s="162"/>
      <c r="D86" s="159" t="s">
        <v>133</v>
      </c>
      <c r="E86" s="147">
        <v>0</v>
      </c>
    </row>
    <row r="87" spans="1:5" x14ac:dyDescent="0.25">
      <c r="A87" s="277" t="s">
        <v>384</v>
      </c>
      <c r="B87" s="278"/>
      <c r="C87" s="279"/>
      <c r="D87" s="170" t="s">
        <v>133</v>
      </c>
      <c r="E87" s="156">
        <f>SUM(E82:E86)</f>
        <v>0</v>
      </c>
    </row>
    <row r="88" spans="1:5" x14ac:dyDescent="0.25">
      <c r="A88" s="259" t="s">
        <v>37</v>
      </c>
      <c r="B88" s="261"/>
      <c r="C88" s="285" t="s">
        <v>31</v>
      </c>
      <c r="D88" s="261"/>
      <c r="E88" s="147">
        <v>0</v>
      </c>
    </row>
    <row r="89" spans="1:5" ht="24" customHeight="1" x14ac:dyDescent="0.25">
      <c r="A89" s="286" t="s">
        <v>385</v>
      </c>
      <c r="B89" s="287"/>
      <c r="C89" s="287"/>
      <c r="D89" s="171"/>
      <c r="E89" s="156">
        <f>E88</f>
        <v>0</v>
      </c>
    </row>
    <row r="90" spans="1:5" x14ac:dyDescent="0.25">
      <c r="A90" s="262" t="s">
        <v>386</v>
      </c>
      <c r="B90" s="263"/>
      <c r="C90" s="263" t="s">
        <v>38</v>
      </c>
      <c r="D90" s="264" t="s">
        <v>39</v>
      </c>
      <c r="E90" s="147"/>
    </row>
    <row r="91" spans="1:5" x14ac:dyDescent="0.25">
      <c r="A91" s="202">
        <v>6</v>
      </c>
      <c r="B91" s="268" t="s">
        <v>40</v>
      </c>
      <c r="C91" s="269"/>
      <c r="D91" s="270"/>
      <c r="E91" s="149" t="s">
        <v>10</v>
      </c>
    </row>
    <row r="92" spans="1:5" x14ac:dyDescent="0.25">
      <c r="A92" s="202" t="s">
        <v>0</v>
      </c>
      <c r="B92" s="158" t="s">
        <v>41</v>
      </c>
      <c r="C92" s="288">
        <v>0.05</v>
      </c>
      <c r="D92" s="289"/>
      <c r="E92" s="147">
        <v>0</v>
      </c>
    </row>
    <row r="93" spans="1:5" x14ac:dyDescent="0.25">
      <c r="A93" s="202" t="s">
        <v>2</v>
      </c>
      <c r="B93" s="158" t="s">
        <v>42</v>
      </c>
      <c r="C93" s="288">
        <v>6.7900000000000002E-2</v>
      </c>
      <c r="D93" s="289"/>
      <c r="E93" s="147">
        <v>0</v>
      </c>
    </row>
    <row r="94" spans="1:5" ht="16.5" customHeight="1" x14ac:dyDescent="0.25">
      <c r="A94" s="290" t="s">
        <v>3</v>
      </c>
      <c r="B94" s="292" t="s">
        <v>393</v>
      </c>
      <c r="C94" s="293"/>
      <c r="D94" s="172">
        <f>+(100-14.25)/100</f>
        <v>0.85750000000000004</v>
      </c>
      <c r="E94" s="147">
        <v>0</v>
      </c>
    </row>
    <row r="95" spans="1:5" x14ac:dyDescent="0.25">
      <c r="A95" s="290"/>
      <c r="B95" s="201" t="s">
        <v>43</v>
      </c>
      <c r="C95" s="169"/>
      <c r="D95" s="169"/>
      <c r="E95" s="147">
        <v>0</v>
      </c>
    </row>
    <row r="96" spans="1:5" x14ac:dyDescent="0.25">
      <c r="A96" s="290"/>
      <c r="B96" s="175" t="s">
        <v>44</v>
      </c>
      <c r="C96" s="176"/>
      <c r="D96" s="177"/>
      <c r="E96" s="147"/>
    </row>
    <row r="97" spans="1:5" x14ac:dyDescent="0.25">
      <c r="A97" s="290"/>
      <c r="B97" s="178" t="s">
        <v>387</v>
      </c>
      <c r="C97" s="179"/>
      <c r="D97" s="159">
        <v>1.6500000000000001E-2</v>
      </c>
      <c r="E97" s="147">
        <v>0</v>
      </c>
    </row>
    <row r="98" spans="1:5" x14ac:dyDescent="0.25">
      <c r="A98" s="290"/>
      <c r="B98" s="178" t="s">
        <v>388</v>
      </c>
      <c r="C98" s="179"/>
      <c r="D98" s="159">
        <v>7.5999999999999998E-2</v>
      </c>
      <c r="E98" s="147">
        <v>0</v>
      </c>
    </row>
    <row r="99" spans="1:5" x14ac:dyDescent="0.25">
      <c r="A99" s="290"/>
      <c r="B99" s="180" t="s">
        <v>45</v>
      </c>
      <c r="C99" s="181"/>
      <c r="D99" s="161"/>
      <c r="E99" s="147"/>
    </row>
    <row r="100" spans="1:5" x14ac:dyDescent="0.25">
      <c r="A100" s="290"/>
      <c r="B100" s="180" t="s">
        <v>46</v>
      </c>
      <c r="C100" s="181"/>
      <c r="D100" s="182"/>
      <c r="E100" s="147"/>
    </row>
    <row r="101" spans="1:5" ht="15.75" thickBot="1" x14ac:dyDescent="0.3">
      <c r="A101" s="291"/>
      <c r="B101" s="183" t="s">
        <v>203</v>
      </c>
      <c r="C101" s="184"/>
      <c r="D101" s="185">
        <v>0.05</v>
      </c>
      <c r="E101" s="147">
        <v>0</v>
      </c>
    </row>
    <row r="102" spans="1:5" ht="15.75" thickBot="1" x14ac:dyDescent="0.3">
      <c r="A102" s="187"/>
      <c r="B102" s="188" t="s">
        <v>47</v>
      </c>
      <c r="C102" s="188"/>
      <c r="D102" s="189">
        <f>SUM(D97:D101)</f>
        <v>0.14249999999999999</v>
      </c>
      <c r="E102" s="190">
        <f>SUM(E97:E101)</f>
        <v>0</v>
      </c>
    </row>
    <row r="103" spans="1:5" x14ac:dyDescent="0.25">
      <c r="A103" s="294" t="s">
        <v>48</v>
      </c>
      <c r="B103" s="295"/>
      <c r="C103" s="295"/>
      <c r="D103" s="296"/>
      <c r="E103" s="191">
        <f>+E92+E93+E102</f>
        <v>0</v>
      </c>
    </row>
    <row r="104" spans="1:5" x14ac:dyDescent="0.25">
      <c r="A104" s="259" t="s">
        <v>49</v>
      </c>
      <c r="B104" s="260"/>
      <c r="C104" s="260"/>
      <c r="D104" s="261"/>
      <c r="E104" s="141" t="s">
        <v>10</v>
      </c>
    </row>
    <row r="105" spans="1:5" x14ac:dyDescent="0.25">
      <c r="A105" s="202" t="s">
        <v>0</v>
      </c>
      <c r="B105" s="268" t="s">
        <v>50</v>
      </c>
      <c r="C105" s="297"/>
      <c r="D105" s="298"/>
      <c r="E105" s="147">
        <v>0</v>
      </c>
    </row>
    <row r="106" spans="1:5" x14ac:dyDescent="0.25">
      <c r="A106" s="202" t="s">
        <v>2</v>
      </c>
      <c r="B106" s="268" t="s">
        <v>389</v>
      </c>
      <c r="C106" s="297"/>
      <c r="D106" s="298"/>
      <c r="E106" s="147">
        <v>0</v>
      </c>
    </row>
    <row r="107" spans="1:5" x14ac:dyDescent="0.25">
      <c r="A107" s="202" t="s">
        <v>3</v>
      </c>
      <c r="B107" s="268" t="s">
        <v>390</v>
      </c>
      <c r="C107" s="297"/>
      <c r="D107" s="298"/>
      <c r="E107" s="147">
        <v>0</v>
      </c>
    </row>
    <row r="108" spans="1:5" x14ac:dyDescent="0.25">
      <c r="A108" s="202" t="s">
        <v>5</v>
      </c>
      <c r="B108" s="268" t="s">
        <v>391</v>
      </c>
      <c r="C108" s="297"/>
      <c r="D108" s="298"/>
      <c r="E108" s="147">
        <v>0</v>
      </c>
    </row>
    <row r="109" spans="1:5" x14ac:dyDescent="0.25">
      <c r="A109" s="202" t="s">
        <v>5</v>
      </c>
      <c r="B109" s="268" t="s">
        <v>392</v>
      </c>
      <c r="C109" s="297"/>
      <c r="D109" s="298"/>
      <c r="E109" s="147">
        <v>0</v>
      </c>
    </row>
    <row r="110" spans="1:5" x14ac:dyDescent="0.25">
      <c r="A110" s="302" t="s">
        <v>51</v>
      </c>
      <c r="B110" s="303"/>
      <c r="C110" s="304"/>
      <c r="D110" s="167"/>
      <c r="E110" s="147">
        <f>SUM(E105:E109)</f>
        <v>0</v>
      </c>
    </row>
    <row r="111" spans="1:5" x14ac:dyDescent="0.25">
      <c r="A111" s="202" t="s">
        <v>21</v>
      </c>
      <c r="B111" s="268" t="s">
        <v>452</v>
      </c>
      <c r="C111" s="297"/>
      <c r="D111" s="298"/>
      <c r="E111" s="147">
        <v>0</v>
      </c>
    </row>
    <row r="112" spans="1:5" ht="15.75" thickBot="1" x14ac:dyDescent="0.3">
      <c r="A112" s="299" t="s">
        <v>53</v>
      </c>
      <c r="B112" s="300"/>
      <c r="C112" s="300"/>
      <c r="D112" s="301"/>
      <c r="E112" s="192">
        <f>SUM(+E110+E111)</f>
        <v>0</v>
      </c>
    </row>
  </sheetData>
  <mergeCells count="68">
    <mergeCell ref="C13:E13"/>
    <mergeCell ref="A1:E1"/>
    <mergeCell ref="A2:E2"/>
    <mergeCell ref="C3:E3"/>
    <mergeCell ref="C4:E4"/>
    <mergeCell ref="C5:E5"/>
    <mergeCell ref="C6:E6"/>
    <mergeCell ref="A7:E7"/>
    <mergeCell ref="A8:E8"/>
    <mergeCell ref="A9:E9"/>
    <mergeCell ref="A10:D10"/>
    <mergeCell ref="C11:E11"/>
    <mergeCell ref="A25:D25"/>
    <mergeCell ref="C14:E14"/>
    <mergeCell ref="A15:D15"/>
    <mergeCell ref="B16:D16"/>
    <mergeCell ref="C17:D17"/>
    <mergeCell ref="C18:D18"/>
    <mergeCell ref="C19:D19"/>
    <mergeCell ref="C20:D20"/>
    <mergeCell ref="C21:D21"/>
    <mergeCell ref="C22:D22"/>
    <mergeCell ref="C23:D23"/>
    <mergeCell ref="A24:D24"/>
    <mergeCell ref="B54:D54"/>
    <mergeCell ref="B26:D26"/>
    <mergeCell ref="A29:C29"/>
    <mergeCell ref="A30:E30"/>
    <mergeCell ref="B31:D31"/>
    <mergeCell ref="A40:C40"/>
    <mergeCell ref="B41:D41"/>
    <mergeCell ref="A47:D47"/>
    <mergeCell ref="A48:D48"/>
    <mergeCell ref="B49:D49"/>
    <mergeCell ref="A52:C52"/>
    <mergeCell ref="A53:D53"/>
    <mergeCell ref="B81:D81"/>
    <mergeCell ref="A61:C61"/>
    <mergeCell ref="A62:D62"/>
    <mergeCell ref="B63:D63"/>
    <mergeCell ref="A70:C70"/>
    <mergeCell ref="A71:D71"/>
    <mergeCell ref="B72:D72"/>
    <mergeCell ref="A74:C74"/>
    <mergeCell ref="A75:D75"/>
    <mergeCell ref="B76:D76"/>
    <mergeCell ref="A79:C79"/>
    <mergeCell ref="A80:D80"/>
    <mergeCell ref="A104:D104"/>
    <mergeCell ref="A87:C87"/>
    <mergeCell ref="A88:B88"/>
    <mergeCell ref="C88:D88"/>
    <mergeCell ref="A89:C89"/>
    <mergeCell ref="A90:D90"/>
    <mergeCell ref="B91:D91"/>
    <mergeCell ref="C92:D92"/>
    <mergeCell ref="C93:D93"/>
    <mergeCell ref="A94:A101"/>
    <mergeCell ref="B94:C94"/>
    <mergeCell ref="A103:D103"/>
    <mergeCell ref="B111:D111"/>
    <mergeCell ref="A112:D112"/>
    <mergeCell ref="B105:D105"/>
    <mergeCell ref="B106:D106"/>
    <mergeCell ref="B107:D107"/>
    <mergeCell ref="B108:D108"/>
    <mergeCell ref="B109:D109"/>
    <mergeCell ref="A110:C110"/>
  </mergeCells>
  <hyperlinks>
    <hyperlink ref="B39" r:id="rId1" display="08 - Sebrae 0,3% ou 0,6% - IN nº 03, MPS/SRP/2005, Anexo II e III ver código da Tabela"/>
  </hyperlinks>
  <pageMargins left="0.511811024" right="0.511811024" top="0.78740157499999996" bottom="0.78740157499999996" header="0.31496062000000002" footer="0.31496062000000002"/>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showGridLines="0" topLeftCell="A79" zoomScaleNormal="100" workbookViewId="0">
      <selection activeCell="E111" sqref="E111"/>
    </sheetView>
  </sheetViews>
  <sheetFormatPr defaultRowHeight="15" x14ac:dyDescent="0.25"/>
  <cols>
    <col min="1" max="1" width="8.7109375" customWidth="1"/>
    <col min="2" max="2" width="44.42578125" customWidth="1"/>
    <col min="3" max="3" width="6.28515625" customWidth="1"/>
    <col min="4" max="4" width="17.140625" customWidth="1"/>
    <col min="5" max="5" width="12" customWidth="1"/>
  </cols>
  <sheetData>
    <row r="1" spans="1:5" ht="21.75" thickBot="1" x14ac:dyDescent="0.3">
      <c r="A1" s="238" t="s">
        <v>134</v>
      </c>
      <c r="B1" s="239"/>
      <c r="C1" s="239"/>
      <c r="D1" s="239"/>
      <c r="E1" s="240"/>
    </row>
    <row r="2" spans="1:5" x14ac:dyDescent="0.25">
      <c r="A2" s="241" t="s">
        <v>432</v>
      </c>
      <c r="B2" s="242"/>
      <c r="C2" s="242"/>
      <c r="D2" s="242"/>
      <c r="E2" s="243"/>
    </row>
    <row r="3" spans="1:5" ht="15" customHeight="1" x14ac:dyDescent="0.25">
      <c r="A3" s="139" t="s">
        <v>0</v>
      </c>
      <c r="B3" s="140" t="s">
        <v>1</v>
      </c>
      <c r="C3" s="244" t="s">
        <v>450</v>
      </c>
      <c r="D3" s="245"/>
      <c r="E3" s="246"/>
    </row>
    <row r="4" spans="1:5" ht="15" customHeight="1" x14ac:dyDescent="0.25">
      <c r="A4" s="139" t="s">
        <v>2</v>
      </c>
      <c r="B4" s="140" t="s">
        <v>139</v>
      </c>
      <c r="C4" s="247" t="s">
        <v>412</v>
      </c>
      <c r="D4" s="248"/>
      <c r="E4" s="249"/>
    </row>
    <row r="5" spans="1:5" ht="25.5" customHeight="1" x14ac:dyDescent="0.25">
      <c r="A5" s="139" t="s">
        <v>3</v>
      </c>
      <c r="B5" s="140" t="s">
        <v>4</v>
      </c>
      <c r="C5" s="247" t="s">
        <v>449</v>
      </c>
      <c r="D5" s="248"/>
      <c r="E5" s="249"/>
    </row>
    <row r="6" spans="1:5" x14ac:dyDescent="0.25">
      <c r="A6" s="139" t="s">
        <v>5</v>
      </c>
      <c r="B6" s="140" t="s">
        <v>335</v>
      </c>
      <c r="C6" s="247">
        <v>12</v>
      </c>
      <c r="D6" s="248"/>
      <c r="E6" s="249"/>
    </row>
    <row r="7" spans="1:5" x14ac:dyDescent="0.25">
      <c r="A7" s="250" t="s">
        <v>6</v>
      </c>
      <c r="B7" s="251"/>
      <c r="C7" s="251"/>
      <c r="D7" s="251"/>
      <c r="E7" s="252"/>
    </row>
    <row r="8" spans="1:5" x14ac:dyDescent="0.25">
      <c r="A8" s="253" t="s">
        <v>7</v>
      </c>
      <c r="B8" s="254"/>
      <c r="C8" s="254"/>
      <c r="D8" s="254"/>
      <c r="E8" s="255"/>
    </row>
    <row r="9" spans="1:5" x14ac:dyDescent="0.25">
      <c r="A9" s="256" t="s">
        <v>8</v>
      </c>
      <c r="B9" s="257"/>
      <c r="C9" s="257"/>
      <c r="D9" s="257"/>
      <c r="E9" s="258"/>
    </row>
    <row r="10" spans="1:5" x14ac:dyDescent="0.25">
      <c r="A10" s="259" t="s">
        <v>9</v>
      </c>
      <c r="B10" s="260"/>
      <c r="C10" s="260"/>
      <c r="D10" s="261"/>
      <c r="E10" s="141" t="s">
        <v>10</v>
      </c>
    </row>
    <row r="11" spans="1:5" ht="25.5" customHeight="1" x14ac:dyDescent="0.25">
      <c r="A11" s="139"/>
      <c r="B11" s="142" t="s">
        <v>135</v>
      </c>
      <c r="C11" s="247" t="s">
        <v>412</v>
      </c>
      <c r="D11" s="248"/>
      <c r="E11" s="249"/>
    </row>
    <row r="12" spans="1:5" x14ac:dyDescent="0.25">
      <c r="A12" s="139">
        <v>2</v>
      </c>
      <c r="B12" s="142" t="s">
        <v>11</v>
      </c>
      <c r="C12" s="143"/>
      <c r="D12" s="144"/>
      <c r="E12" s="145">
        <v>0</v>
      </c>
    </row>
    <row r="13" spans="1:5" ht="25.5" x14ac:dyDescent="0.25">
      <c r="A13" s="139">
        <v>3</v>
      </c>
      <c r="B13" s="142" t="s">
        <v>12</v>
      </c>
      <c r="C13" s="305" t="s">
        <v>415</v>
      </c>
      <c r="D13" s="306"/>
      <c r="E13" s="307"/>
    </row>
    <row r="14" spans="1:5" x14ac:dyDescent="0.25">
      <c r="A14" s="139">
        <v>4</v>
      </c>
      <c r="B14" s="146" t="s">
        <v>13</v>
      </c>
      <c r="C14" s="265" t="s">
        <v>336</v>
      </c>
      <c r="D14" s="266"/>
      <c r="E14" s="267"/>
    </row>
    <row r="15" spans="1:5" x14ac:dyDescent="0.25">
      <c r="A15" s="262" t="s">
        <v>14</v>
      </c>
      <c r="B15" s="263"/>
      <c r="C15" s="263"/>
      <c r="D15" s="264"/>
      <c r="E15" s="147"/>
    </row>
    <row r="16" spans="1:5" x14ac:dyDescent="0.25">
      <c r="A16" s="202">
        <v>1</v>
      </c>
      <c r="B16" s="268" t="s">
        <v>15</v>
      </c>
      <c r="C16" s="269"/>
      <c r="D16" s="270"/>
      <c r="E16" s="149" t="s">
        <v>10</v>
      </c>
    </row>
    <row r="17" spans="1:5" x14ac:dyDescent="0.25">
      <c r="A17" s="150" t="s">
        <v>0</v>
      </c>
      <c r="B17" s="151" t="s">
        <v>16</v>
      </c>
      <c r="C17" s="271"/>
      <c r="D17" s="272"/>
      <c r="E17" s="152">
        <f>+E12</f>
        <v>0</v>
      </c>
    </row>
    <row r="18" spans="1:5" ht="15" customHeight="1" x14ac:dyDescent="0.25">
      <c r="A18" s="150" t="s">
        <v>2</v>
      </c>
      <c r="B18" s="151" t="s">
        <v>17</v>
      </c>
      <c r="C18" s="273"/>
      <c r="D18" s="274"/>
      <c r="E18" s="153">
        <v>0</v>
      </c>
    </row>
    <row r="19" spans="1:5" ht="15" customHeight="1" x14ac:dyDescent="0.25">
      <c r="A19" s="150" t="s">
        <v>3</v>
      </c>
      <c r="B19" s="151" t="s">
        <v>444</v>
      </c>
      <c r="C19" s="273"/>
      <c r="D19" s="274"/>
      <c r="E19" s="153">
        <v>0</v>
      </c>
    </row>
    <row r="20" spans="1:5" ht="15" customHeight="1" x14ac:dyDescent="0.25">
      <c r="A20" s="150" t="s">
        <v>5</v>
      </c>
      <c r="B20" s="151" t="s">
        <v>19</v>
      </c>
      <c r="C20" s="273"/>
      <c r="D20" s="274"/>
      <c r="E20" s="153">
        <f>(((E17/180)*0.2))*0</f>
        <v>0</v>
      </c>
    </row>
    <row r="21" spans="1:5" ht="15" customHeight="1" x14ac:dyDescent="0.25">
      <c r="A21" s="150" t="s">
        <v>21</v>
      </c>
      <c r="B21" s="151" t="s">
        <v>22</v>
      </c>
      <c r="C21" s="275"/>
      <c r="D21" s="276"/>
      <c r="E21" s="153">
        <v>0</v>
      </c>
    </row>
    <row r="22" spans="1:5" x14ac:dyDescent="0.25">
      <c r="A22" s="150" t="s">
        <v>24</v>
      </c>
      <c r="B22" s="154" t="s">
        <v>136</v>
      </c>
      <c r="C22" s="273"/>
      <c r="D22" s="274"/>
      <c r="E22" s="153">
        <v>0</v>
      </c>
    </row>
    <row r="23" spans="1:5" x14ac:dyDescent="0.25">
      <c r="A23" s="150" t="s">
        <v>25</v>
      </c>
      <c r="B23" s="155" t="s">
        <v>137</v>
      </c>
      <c r="C23" s="273"/>
      <c r="D23" s="274"/>
      <c r="E23" s="153">
        <v>0</v>
      </c>
    </row>
    <row r="24" spans="1:5" x14ac:dyDescent="0.25">
      <c r="A24" s="277" t="s">
        <v>26</v>
      </c>
      <c r="B24" s="278"/>
      <c r="C24" s="278"/>
      <c r="D24" s="279"/>
      <c r="E24" s="156">
        <f>SUM(E17:E23)</f>
        <v>0</v>
      </c>
    </row>
    <row r="25" spans="1:5" x14ac:dyDescent="0.25">
      <c r="A25" s="262" t="s">
        <v>55</v>
      </c>
      <c r="B25" s="263"/>
      <c r="C25" s="263"/>
      <c r="D25" s="264"/>
      <c r="E25" s="147"/>
    </row>
    <row r="26" spans="1:5" x14ac:dyDescent="0.25">
      <c r="A26" s="202" t="s">
        <v>158</v>
      </c>
      <c r="B26" s="268" t="s">
        <v>339</v>
      </c>
      <c r="C26" s="269"/>
      <c r="D26" s="270"/>
      <c r="E26" s="149" t="s">
        <v>10</v>
      </c>
    </row>
    <row r="27" spans="1:5" x14ac:dyDescent="0.25">
      <c r="A27" s="157" t="s">
        <v>0</v>
      </c>
      <c r="B27" s="158" t="s">
        <v>33</v>
      </c>
      <c r="C27" s="146"/>
      <c r="D27" s="159">
        <f>1/12</f>
        <v>8.3299999999999999E-2</v>
      </c>
      <c r="E27" s="147">
        <v>0</v>
      </c>
    </row>
    <row r="28" spans="1:5" x14ac:dyDescent="0.25">
      <c r="A28" s="157" t="s">
        <v>2</v>
      </c>
      <c r="B28" s="158" t="s">
        <v>443</v>
      </c>
      <c r="C28" s="146"/>
      <c r="D28" s="159">
        <v>0.1111</v>
      </c>
      <c r="E28" s="147">
        <v>0</v>
      </c>
    </row>
    <row r="29" spans="1:5" x14ac:dyDescent="0.25">
      <c r="A29" s="277" t="s">
        <v>31</v>
      </c>
      <c r="B29" s="278"/>
      <c r="C29" s="280"/>
      <c r="D29" s="160">
        <f>SUM(D27:D28)</f>
        <v>0.19439999999999999</v>
      </c>
      <c r="E29" s="156">
        <f>SUM(E27:E28)</f>
        <v>0</v>
      </c>
    </row>
    <row r="30" spans="1:5" ht="28.5" customHeight="1" x14ac:dyDescent="0.25">
      <c r="A30" s="281" t="s">
        <v>340</v>
      </c>
      <c r="B30" s="282"/>
      <c r="C30" s="282"/>
      <c r="D30" s="282"/>
      <c r="E30" s="283"/>
    </row>
    <row r="31" spans="1:5" x14ac:dyDescent="0.25">
      <c r="A31" s="202" t="s">
        <v>159</v>
      </c>
      <c r="B31" s="268" t="s">
        <v>29</v>
      </c>
      <c r="C31" s="269"/>
      <c r="D31" s="270"/>
      <c r="E31" s="149" t="s">
        <v>10</v>
      </c>
    </row>
    <row r="32" spans="1:5" x14ac:dyDescent="0.25">
      <c r="A32" s="157" t="s">
        <v>0</v>
      </c>
      <c r="B32" s="161" t="s">
        <v>341</v>
      </c>
      <c r="C32" s="146"/>
      <c r="D32" s="159">
        <v>0.2</v>
      </c>
      <c r="E32" s="147">
        <v>0</v>
      </c>
    </row>
    <row r="33" spans="1:5" x14ac:dyDescent="0.25">
      <c r="A33" s="157" t="s">
        <v>2</v>
      </c>
      <c r="B33" s="162" t="s">
        <v>342</v>
      </c>
      <c r="C33" s="146"/>
      <c r="D33" s="159">
        <v>1.4999999999999999E-2</v>
      </c>
      <c r="E33" s="147">
        <v>0</v>
      </c>
    </row>
    <row r="34" spans="1:5" x14ac:dyDescent="0.25">
      <c r="A34" s="157" t="s">
        <v>3</v>
      </c>
      <c r="B34" s="146" t="s">
        <v>343</v>
      </c>
      <c r="C34" s="146"/>
      <c r="D34" s="159">
        <v>0.01</v>
      </c>
      <c r="E34" s="147">
        <v>0</v>
      </c>
    </row>
    <row r="35" spans="1:5" x14ac:dyDescent="0.25">
      <c r="A35" s="157" t="s">
        <v>5</v>
      </c>
      <c r="B35" s="163" t="s">
        <v>344</v>
      </c>
      <c r="C35" s="146"/>
      <c r="D35" s="159">
        <v>2E-3</v>
      </c>
      <c r="E35" s="147">
        <v>0</v>
      </c>
    </row>
    <row r="36" spans="1:5" x14ac:dyDescent="0.25">
      <c r="A36" s="157" t="s">
        <v>21</v>
      </c>
      <c r="B36" s="146" t="s">
        <v>345</v>
      </c>
      <c r="C36" s="146"/>
      <c r="D36" s="159">
        <v>2.5000000000000001E-2</v>
      </c>
      <c r="E36" s="147">
        <v>0</v>
      </c>
    </row>
    <row r="37" spans="1:5" x14ac:dyDescent="0.25">
      <c r="A37" s="157" t="s">
        <v>24</v>
      </c>
      <c r="B37" s="162" t="s">
        <v>346</v>
      </c>
      <c r="C37" s="146"/>
      <c r="D37" s="159">
        <v>0.08</v>
      </c>
      <c r="E37" s="147">
        <v>0</v>
      </c>
    </row>
    <row r="38" spans="1:5" x14ac:dyDescent="0.25">
      <c r="A38" s="157" t="s">
        <v>25</v>
      </c>
      <c r="B38" s="163" t="s">
        <v>442</v>
      </c>
      <c r="C38" s="146"/>
      <c r="D38" s="159">
        <v>0.03</v>
      </c>
      <c r="E38" s="147">
        <v>0</v>
      </c>
    </row>
    <row r="39" spans="1:5" x14ac:dyDescent="0.25">
      <c r="A39" s="157" t="s">
        <v>30</v>
      </c>
      <c r="B39" s="164" t="s">
        <v>348</v>
      </c>
      <c r="C39" s="146"/>
      <c r="D39" s="159">
        <v>6.0000000000000001E-3</v>
      </c>
      <c r="E39" s="147">
        <v>0</v>
      </c>
    </row>
    <row r="40" spans="1:5" x14ac:dyDescent="0.25">
      <c r="A40" s="277" t="s">
        <v>31</v>
      </c>
      <c r="B40" s="278"/>
      <c r="C40" s="280"/>
      <c r="D40" s="160">
        <f>SUM(D32:D39)</f>
        <v>0.36799999999999999</v>
      </c>
      <c r="E40" s="156">
        <f>SUM(E32:E39)</f>
        <v>0</v>
      </c>
    </row>
    <row r="41" spans="1:5" x14ac:dyDescent="0.25">
      <c r="A41" s="202" t="s">
        <v>349</v>
      </c>
      <c r="B41" s="268" t="s">
        <v>350</v>
      </c>
      <c r="C41" s="269"/>
      <c r="D41" s="270"/>
      <c r="E41" s="149" t="s">
        <v>10</v>
      </c>
    </row>
    <row r="42" spans="1:5" x14ac:dyDescent="0.25">
      <c r="A42" s="157" t="s">
        <v>0</v>
      </c>
      <c r="B42" s="155" t="s">
        <v>351</v>
      </c>
      <c r="C42" s="146"/>
      <c r="D42" s="154"/>
      <c r="E42" s="147">
        <v>0</v>
      </c>
    </row>
    <row r="43" spans="1:5" x14ac:dyDescent="0.25">
      <c r="A43" s="157" t="s">
        <v>2</v>
      </c>
      <c r="B43" s="155" t="s">
        <v>352</v>
      </c>
      <c r="C43" s="146"/>
      <c r="D43" s="166"/>
      <c r="E43" s="147">
        <v>0</v>
      </c>
    </row>
    <row r="44" spans="1:5" x14ac:dyDescent="0.25">
      <c r="A44" s="157" t="s">
        <v>3</v>
      </c>
      <c r="B44" s="155" t="s">
        <v>353</v>
      </c>
      <c r="C44" s="146"/>
      <c r="D44" s="166"/>
      <c r="E44" s="147">
        <v>0</v>
      </c>
    </row>
    <row r="45" spans="1:5" x14ac:dyDescent="0.25">
      <c r="A45" s="157" t="s">
        <v>5</v>
      </c>
      <c r="B45" s="155" t="s">
        <v>354</v>
      </c>
      <c r="C45" s="146"/>
      <c r="D45" s="166"/>
      <c r="E45" s="147">
        <v>0</v>
      </c>
    </row>
    <row r="46" spans="1:5" x14ac:dyDescent="0.25">
      <c r="A46" s="157" t="s">
        <v>21</v>
      </c>
      <c r="B46" s="155" t="s">
        <v>355</v>
      </c>
      <c r="C46" s="146"/>
      <c r="D46" s="166"/>
      <c r="E46" s="147">
        <v>0</v>
      </c>
    </row>
    <row r="47" spans="1:5" x14ac:dyDescent="0.25">
      <c r="A47" s="277" t="s">
        <v>27</v>
      </c>
      <c r="B47" s="278"/>
      <c r="C47" s="278"/>
      <c r="D47" s="279"/>
      <c r="E47" s="156">
        <f>SUM(E42:E46)</f>
        <v>0</v>
      </c>
    </row>
    <row r="48" spans="1:5" x14ac:dyDescent="0.25">
      <c r="A48" s="262" t="s">
        <v>356</v>
      </c>
      <c r="B48" s="263"/>
      <c r="C48" s="263"/>
      <c r="D48" s="264"/>
      <c r="E48" s="147"/>
    </row>
    <row r="49" spans="1:5" x14ac:dyDescent="0.25">
      <c r="A49" s="202" t="s">
        <v>158</v>
      </c>
      <c r="B49" s="268" t="s">
        <v>357</v>
      </c>
      <c r="C49" s="269"/>
      <c r="D49" s="270"/>
      <c r="E49" s="147">
        <v>0</v>
      </c>
    </row>
    <row r="50" spans="1:5" x14ac:dyDescent="0.25">
      <c r="A50" s="202" t="s">
        <v>159</v>
      </c>
      <c r="B50" s="158" t="s">
        <v>358</v>
      </c>
      <c r="C50" s="146"/>
      <c r="D50" s="167" t="s">
        <v>133</v>
      </c>
      <c r="E50" s="147">
        <v>0</v>
      </c>
    </row>
    <row r="51" spans="1:5" x14ac:dyDescent="0.25">
      <c r="A51" s="202" t="s">
        <v>349</v>
      </c>
      <c r="B51" s="158" t="s">
        <v>359</v>
      </c>
      <c r="C51" s="146"/>
      <c r="D51" s="167" t="s">
        <v>133</v>
      </c>
      <c r="E51" s="147">
        <v>0</v>
      </c>
    </row>
    <row r="52" spans="1:5" x14ac:dyDescent="0.25">
      <c r="A52" s="277" t="s">
        <v>31</v>
      </c>
      <c r="B52" s="278"/>
      <c r="C52" s="280"/>
      <c r="D52" s="168" t="s">
        <v>133</v>
      </c>
      <c r="E52" s="156">
        <f>SUM(E49:E51)</f>
        <v>0</v>
      </c>
    </row>
    <row r="53" spans="1:5" x14ac:dyDescent="0.25">
      <c r="A53" s="262" t="s">
        <v>360</v>
      </c>
      <c r="B53" s="263"/>
      <c r="C53" s="263"/>
      <c r="D53" s="264"/>
      <c r="E53" s="147"/>
    </row>
    <row r="54" spans="1:5" x14ac:dyDescent="0.25">
      <c r="A54" s="202" t="s">
        <v>361</v>
      </c>
      <c r="B54" s="268" t="s">
        <v>34</v>
      </c>
      <c r="C54" s="269"/>
      <c r="D54" s="270"/>
      <c r="E54" s="149" t="s">
        <v>10</v>
      </c>
    </row>
    <row r="55" spans="1:5" x14ac:dyDescent="0.25">
      <c r="A55" s="157" t="s">
        <v>0</v>
      </c>
      <c r="B55" s="158" t="s">
        <v>362</v>
      </c>
      <c r="C55" s="162"/>
      <c r="D55" s="159">
        <v>4.1999999999999997E-3</v>
      </c>
      <c r="E55" s="147">
        <v>0</v>
      </c>
    </row>
    <row r="56" spans="1:5" x14ac:dyDescent="0.25">
      <c r="A56" s="157" t="s">
        <v>2</v>
      </c>
      <c r="B56" s="155" t="s">
        <v>363</v>
      </c>
      <c r="C56" s="162"/>
      <c r="D56" s="159">
        <f>D37*D55</f>
        <v>2.9999999999999997E-4</v>
      </c>
      <c r="E56" s="147">
        <v>0</v>
      </c>
    </row>
    <row r="57" spans="1:5" ht="25.5" x14ac:dyDescent="0.25">
      <c r="A57" s="157" t="s">
        <v>3</v>
      </c>
      <c r="B57" s="155" t="s">
        <v>364</v>
      </c>
      <c r="C57" s="162"/>
      <c r="D57" s="159">
        <f>(0.08*0.4*0.9)*(1+0.0833+0.09075+0.03025)</f>
        <v>3.4700000000000002E-2</v>
      </c>
      <c r="E57" s="147">
        <v>0</v>
      </c>
    </row>
    <row r="58" spans="1:5" x14ac:dyDescent="0.25">
      <c r="A58" s="157" t="s">
        <v>5</v>
      </c>
      <c r="B58" s="169" t="s">
        <v>35</v>
      </c>
      <c r="C58" s="162"/>
      <c r="D58" s="159">
        <v>1.9400000000000001E-2</v>
      </c>
      <c r="E58" s="147">
        <v>0</v>
      </c>
    </row>
    <row r="59" spans="1:5" ht="25.5" x14ac:dyDescent="0.25">
      <c r="A59" s="157" t="s">
        <v>21</v>
      </c>
      <c r="B59" s="155" t="s">
        <v>365</v>
      </c>
      <c r="C59" s="162"/>
      <c r="D59" s="159">
        <f>D40*D58</f>
        <v>7.1000000000000004E-3</v>
      </c>
      <c r="E59" s="147">
        <v>0</v>
      </c>
    </row>
    <row r="60" spans="1:5" ht="25.5" x14ac:dyDescent="0.25">
      <c r="A60" s="157" t="s">
        <v>24</v>
      </c>
      <c r="B60" s="155" t="s">
        <v>366</v>
      </c>
      <c r="C60" s="162"/>
      <c r="D60" s="159">
        <f>(0.08*0.4)*(0.08*D37)</f>
        <v>2.0000000000000001E-4</v>
      </c>
      <c r="E60" s="147">
        <v>0</v>
      </c>
    </row>
    <row r="61" spans="1:5" x14ac:dyDescent="0.25">
      <c r="A61" s="277" t="s">
        <v>31</v>
      </c>
      <c r="B61" s="278"/>
      <c r="C61" s="278"/>
      <c r="D61" s="170">
        <f>SUM(D55:D60)</f>
        <v>6.59E-2</v>
      </c>
      <c r="E61" s="156">
        <f>SUM(E55:E60)</f>
        <v>0</v>
      </c>
    </row>
    <row r="62" spans="1:5" x14ac:dyDescent="0.25">
      <c r="A62" s="262" t="s">
        <v>367</v>
      </c>
      <c r="B62" s="263"/>
      <c r="C62" s="263"/>
      <c r="D62" s="264"/>
      <c r="E62" s="147"/>
    </row>
    <row r="63" spans="1:5" x14ac:dyDescent="0.25">
      <c r="A63" s="202" t="s">
        <v>28</v>
      </c>
      <c r="B63" s="284" t="s">
        <v>368</v>
      </c>
      <c r="C63" s="263"/>
      <c r="D63" s="264"/>
      <c r="E63" s="149" t="s">
        <v>10</v>
      </c>
    </row>
    <row r="64" spans="1:5" x14ac:dyDescent="0.25">
      <c r="A64" s="157" t="s">
        <v>0</v>
      </c>
      <c r="B64" s="158" t="s">
        <v>401</v>
      </c>
      <c r="C64" s="146"/>
      <c r="D64" s="159">
        <f>D28/12</f>
        <v>9.2999999999999992E-3</v>
      </c>
      <c r="E64" s="147">
        <v>0</v>
      </c>
    </row>
    <row r="65" spans="1:5" ht="25.5" x14ac:dyDescent="0.25">
      <c r="A65" s="157" t="s">
        <v>2</v>
      </c>
      <c r="B65" s="158" t="s">
        <v>369</v>
      </c>
      <c r="C65" s="146"/>
      <c r="D65" s="159">
        <v>1.66E-2</v>
      </c>
      <c r="E65" s="147">
        <v>0</v>
      </c>
    </row>
    <row r="66" spans="1:5" x14ac:dyDescent="0.25">
      <c r="A66" s="157" t="s">
        <v>3</v>
      </c>
      <c r="B66" s="158" t="s">
        <v>370</v>
      </c>
      <c r="C66" s="146"/>
      <c r="D66" s="159">
        <v>2.0000000000000001E-4</v>
      </c>
      <c r="E66" s="147">
        <v>0</v>
      </c>
    </row>
    <row r="67" spans="1:5" x14ac:dyDescent="0.25">
      <c r="A67" s="157" t="s">
        <v>5</v>
      </c>
      <c r="B67" s="158" t="s">
        <v>371</v>
      </c>
      <c r="C67" s="146"/>
      <c r="D67" s="159">
        <v>2.8E-3</v>
      </c>
      <c r="E67" s="147">
        <v>0</v>
      </c>
    </row>
    <row r="68" spans="1:5" x14ac:dyDescent="0.25">
      <c r="A68" s="157" t="s">
        <v>21</v>
      </c>
      <c r="B68" s="158" t="s">
        <v>372</v>
      </c>
      <c r="C68" s="146"/>
      <c r="D68" s="159">
        <v>2.9999999999999997E-4</v>
      </c>
      <c r="E68" s="147">
        <v>0</v>
      </c>
    </row>
    <row r="69" spans="1:5" x14ac:dyDescent="0.25">
      <c r="A69" s="157" t="s">
        <v>24</v>
      </c>
      <c r="B69" s="158" t="s">
        <v>451</v>
      </c>
      <c r="C69" s="162"/>
      <c r="D69" s="159">
        <v>0</v>
      </c>
      <c r="E69" s="147">
        <v>0</v>
      </c>
    </row>
    <row r="70" spans="1:5" x14ac:dyDescent="0.25">
      <c r="A70" s="277" t="s">
        <v>373</v>
      </c>
      <c r="B70" s="278"/>
      <c r="C70" s="279"/>
      <c r="D70" s="170">
        <f>SUM(D64:D69)</f>
        <v>2.92E-2</v>
      </c>
      <c r="E70" s="156">
        <f>SUM(E64:E69)</f>
        <v>0</v>
      </c>
    </row>
    <row r="71" spans="1:5" x14ac:dyDescent="0.25">
      <c r="A71" s="262"/>
      <c r="B71" s="263"/>
      <c r="C71" s="263"/>
      <c r="D71" s="264"/>
      <c r="E71" s="147"/>
    </row>
    <row r="72" spans="1:5" x14ac:dyDescent="0.25">
      <c r="A72" s="202" t="s">
        <v>133</v>
      </c>
      <c r="B72" s="268" t="s">
        <v>374</v>
      </c>
      <c r="C72" s="269"/>
      <c r="D72" s="270"/>
      <c r="E72" s="149" t="s">
        <v>10</v>
      </c>
    </row>
    <row r="73" spans="1:5" x14ac:dyDescent="0.25">
      <c r="A73" s="157" t="s">
        <v>0</v>
      </c>
      <c r="B73" s="158" t="s">
        <v>375</v>
      </c>
      <c r="C73" s="146"/>
      <c r="D73" s="159">
        <v>0</v>
      </c>
      <c r="E73" s="147">
        <v>0</v>
      </c>
    </row>
    <row r="74" spans="1:5" x14ac:dyDescent="0.25">
      <c r="A74" s="277" t="s">
        <v>31</v>
      </c>
      <c r="B74" s="278"/>
      <c r="C74" s="278"/>
      <c r="D74" s="160">
        <f>D73</f>
        <v>0</v>
      </c>
      <c r="E74" s="156">
        <f>E73</f>
        <v>0</v>
      </c>
    </row>
    <row r="75" spans="1:5" x14ac:dyDescent="0.25">
      <c r="A75" s="262" t="s">
        <v>376</v>
      </c>
      <c r="B75" s="263"/>
      <c r="C75" s="263"/>
      <c r="D75" s="264"/>
      <c r="E75" s="147"/>
    </row>
    <row r="76" spans="1:5" x14ac:dyDescent="0.25">
      <c r="A76" s="202">
        <v>4</v>
      </c>
      <c r="B76" s="268" t="s">
        <v>36</v>
      </c>
      <c r="C76" s="269"/>
      <c r="D76" s="270"/>
      <c r="E76" s="149" t="s">
        <v>10</v>
      </c>
    </row>
    <row r="77" spans="1:5" x14ac:dyDescent="0.25">
      <c r="A77" s="157" t="s">
        <v>28</v>
      </c>
      <c r="B77" s="158" t="s">
        <v>368</v>
      </c>
      <c r="C77" s="146"/>
      <c r="D77" s="159">
        <f>D70</f>
        <v>2.92E-2</v>
      </c>
      <c r="E77" s="147">
        <v>0</v>
      </c>
    </row>
    <row r="78" spans="1:5" x14ac:dyDescent="0.25">
      <c r="A78" s="157" t="s">
        <v>32</v>
      </c>
      <c r="B78" s="158" t="s">
        <v>374</v>
      </c>
      <c r="C78" s="162"/>
      <c r="D78" s="159">
        <f>D74</f>
        <v>0</v>
      </c>
      <c r="E78" s="147">
        <v>0</v>
      </c>
    </row>
    <row r="79" spans="1:5" x14ac:dyDescent="0.25">
      <c r="A79" s="277" t="s">
        <v>377</v>
      </c>
      <c r="B79" s="278"/>
      <c r="C79" s="279"/>
      <c r="D79" s="170">
        <f>SUM(D74:D78)</f>
        <v>2.92E-2</v>
      </c>
      <c r="E79" s="156">
        <f>SUM(E77:E78)</f>
        <v>0</v>
      </c>
    </row>
    <row r="80" spans="1:5" x14ac:dyDescent="0.25">
      <c r="A80" s="262" t="s">
        <v>378</v>
      </c>
      <c r="B80" s="263"/>
      <c r="C80" s="263"/>
      <c r="D80" s="264"/>
      <c r="E80" s="147"/>
    </row>
    <row r="81" spans="1:5" x14ac:dyDescent="0.25">
      <c r="A81" s="202">
        <v>5</v>
      </c>
      <c r="B81" s="268" t="s">
        <v>379</v>
      </c>
      <c r="C81" s="269"/>
      <c r="D81" s="270"/>
      <c r="E81" s="149" t="s">
        <v>10</v>
      </c>
    </row>
    <row r="82" spans="1:5" x14ac:dyDescent="0.25">
      <c r="A82" s="157" t="s">
        <v>0</v>
      </c>
      <c r="B82" s="158" t="s">
        <v>380</v>
      </c>
      <c r="C82" s="146"/>
      <c r="D82" s="159" t="s">
        <v>133</v>
      </c>
      <c r="E82" s="147">
        <v>0</v>
      </c>
    </row>
    <row r="83" spans="1:5" x14ac:dyDescent="0.25">
      <c r="A83" s="157" t="s">
        <v>2</v>
      </c>
      <c r="B83" s="158" t="s">
        <v>381</v>
      </c>
      <c r="C83" s="146"/>
      <c r="D83" s="159"/>
      <c r="E83" s="147">
        <v>0</v>
      </c>
    </row>
    <row r="84" spans="1:5" x14ac:dyDescent="0.25">
      <c r="A84" s="157" t="s">
        <v>3</v>
      </c>
      <c r="B84" s="158" t="s">
        <v>200</v>
      </c>
      <c r="C84" s="146"/>
      <c r="D84" s="159"/>
      <c r="E84" s="147">
        <v>0</v>
      </c>
    </row>
    <row r="85" spans="1:5" ht="25.5" x14ac:dyDescent="0.25">
      <c r="A85" s="157" t="s">
        <v>5</v>
      </c>
      <c r="B85" s="158" t="s">
        <v>382</v>
      </c>
      <c r="C85" s="146"/>
      <c r="D85" s="159"/>
      <c r="E85" s="147">
        <v>0</v>
      </c>
    </row>
    <row r="86" spans="1:5" x14ac:dyDescent="0.25">
      <c r="A86" s="157" t="s">
        <v>21</v>
      </c>
      <c r="B86" s="158" t="s">
        <v>402</v>
      </c>
      <c r="C86" s="162"/>
      <c r="D86" s="159" t="s">
        <v>133</v>
      </c>
      <c r="E86" s="147">
        <v>0</v>
      </c>
    </row>
    <row r="87" spans="1:5" x14ac:dyDescent="0.25">
      <c r="A87" s="277" t="s">
        <v>384</v>
      </c>
      <c r="B87" s="278"/>
      <c r="C87" s="279"/>
      <c r="D87" s="170" t="s">
        <v>133</v>
      </c>
      <c r="E87" s="156">
        <f>SUM(E82:E86)</f>
        <v>0</v>
      </c>
    </row>
    <row r="88" spans="1:5" x14ac:dyDescent="0.25">
      <c r="A88" s="259" t="s">
        <v>37</v>
      </c>
      <c r="B88" s="261"/>
      <c r="C88" s="285" t="s">
        <v>31</v>
      </c>
      <c r="D88" s="261"/>
      <c r="E88" s="147">
        <v>0</v>
      </c>
    </row>
    <row r="89" spans="1:5" ht="28.5" customHeight="1" x14ac:dyDescent="0.25">
      <c r="A89" s="286" t="s">
        <v>385</v>
      </c>
      <c r="B89" s="287"/>
      <c r="C89" s="287"/>
      <c r="D89" s="171"/>
      <c r="E89" s="156">
        <f>E88</f>
        <v>0</v>
      </c>
    </row>
    <row r="90" spans="1:5" x14ac:dyDescent="0.25">
      <c r="A90" s="262" t="s">
        <v>386</v>
      </c>
      <c r="B90" s="263"/>
      <c r="C90" s="263" t="s">
        <v>38</v>
      </c>
      <c r="D90" s="264" t="s">
        <v>39</v>
      </c>
      <c r="E90" s="147"/>
    </row>
    <row r="91" spans="1:5" x14ac:dyDescent="0.25">
      <c r="A91" s="202">
        <v>6</v>
      </c>
      <c r="B91" s="268" t="s">
        <v>40</v>
      </c>
      <c r="C91" s="269"/>
      <c r="D91" s="270"/>
      <c r="E91" s="149" t="s">
        <v>10</v>
      </c>
    </row>
    <row r="92" spans="1:5" x14ac:dyDescent="0.25">
      <c r="A92" s="202" t="s">
        <v>0</v>
      </c>
      <c r="B92" s="158" t="s">
        <v>41</v>
      </c>
      <c r="C92" s="288">
        <v>0.05</v>
      </c>
      <c r="D92" s="289"/>
      <c r="E92" s="147">
        <v>0</v>
      </c>
    </row>
    <row r="93" spans="1:5" x14ac:dyDescent="0.25">
      <c r="A93" s="202" t="s">
        <v>2</v>
      </c>
      <c r="B93" s="158" t="s">
        <v>42</v>
      </c>
      <c r="C93" s="288">
        <v>6.7900000000000002E-2</v>
      </c>
      <c r="D93" s="289"/>
      <c r="E93" s="147">
        <v>0</v>
      </c>
    </row>
    <row r="94" spans="1:5" x14ac:dyDescent="0.25">
      <c r="A94" s="290" t="s">
        <v>3</v>
      </c>
      <c r="B94" s="292" t="s">
        <v>54</v>
      </c>
      <c r="C94" s="293"/>
      <c r="D94" s="172">
        <f>+(100-14.25)/100</f>
        <v>0.85750000000000004</v>
      </c>
      <c r="E94" s="147">
        <v>0</v>
      </c>
    </row>
    <row r="95" spans="1:5" x14ac:dyDescent="0.25">
      <c r="A95" s="290"/>
      <c r="B95" s="201" t="s">
        <v>43</v>
      </c>
      <c r="C95" s="169"/>
      <c r="D95" s="169"/>
      <c r="E95" s="147">
        <v>0</v>
      </c>
    </row>
    <row r="96" spans="1:5" x14ac:dyDescent="0.25">
      <c r="A96" s="290"/>
      <c r="B96" s="175" t="s">
        <v>44</v>
      </c>
      <c r="C96" s="176"/>
      <c r="D96" s="177"/>
      <c r="E96" s="147"/>
    </row>
    <row r="97" spans="1:5" x14ac:dyDescent="0.25">
      <c r="A97" s="290"/>
      <c r="B97" s="178" t="s">
        <v>387</v>
      </c>
      <c r="C97" s="179"/>
      <c r="D97" s="159">
        <v>1.6500000000000001E-2</v>
      </c>
      <c r="E97" s="147">
        <v>0</v>
      </c>
    </row>
    <row r="98" spans="1:5" x14ac:dyDescent="0.25">
      <c r="A98" s="290"/>
      <c r="B98" s="178" t="s">
        <v>388</v>
      </c>
      <c r="C98" s="179"/>
      <c r="D98" s="159">
        <v>7.5999999999999998E-2</v>
      </c>
      <c r="E98" s="147">
        <v>0</v>
      </c>
    </row>
    <row r="99" spans="1:5" x14ac:dyDescent="0.25">
      <c r="A99" s="290"/>
      <c r="B99" s="180" t="s">
        <v>45</v>
      </c>
      <c r="C99" s="181"/>
      <c r="D99" s="161"/>
      <c r="E99" s="147"/>
    </row>
    <row r="100" spans="1:5" x14ac:dyDescent="0.25">
      <c r="A100" s="290"/>
      <c r="B100" s="180" t="s">
        <v>46</v>
      </c>
      <c r="C100" s="181"/>
      <c r="D100" s="182"/>
      <c r="E100" s="147"/>
    </row>
    <row r="101" spans="1:5" ht="15.75" thickBot="1" x14ac:dyDescent="0.3">
      <c r="A101" s="291"/>
      <c r="B101" s="183" t="s">
        <v>203</v>
      </c>
      <c r="C101" s="184"/>
      <c r="D101" s="185">
        <v>0.05</v>
      </c>
      <c r="E101" s="147">
        <v>0</v>
      </c>
    </row>
    <row r="102" spans="1:5" ht="15.75" thickBot="1" x14ac:dyDescent="0.3">
      <c r="A102" s="187"/>
      <c r="B102" s="188" t="s">
        <v>47</v>
      </c>
      <c r="C102" s="188"/>
      <c r="D102" s="189">
        <f>SUM(D97:D101)</f>
        <v>0.14249999999999999</v>
      </c>
      <c r="E102" s="190">
        <f>SUM(E97:E101)</f>
        <v>0</v>
      </c>
    </row>
    <row r="103" spans="1:5" x14ac:dyDescent="0.25">
      <c r="A103" s="294" t="s">
        <v>48</v>
      </c>
      <c r="B103" s="295"/>
      <c r="C103" s="295"/>
      <c r="D103" s="296"/>
      <c r="E103" s="191">
        <f>+E92+E93+E102</f>
        <v>0</v>
      </c>
    </row>
    <row r="104" spans="1:5" x14ac:dyDescent="0.25">
      <c r="A104" s="259" t="s">
        <v>49</v>
      </c>
      <c r="B104" s="260"/>
      <c r="C104" s="260"/>
      <c r="D104" s="261"/>
      <c r="E104" s="141" t="s">
        <v>10</v>
      </c>
    </row>
    <row r="105" spans="1:5" x14ac:dyDescent="0.25">
      <c r="A105" s="202" t="s">
        <v>0</v>
      </c>
      <c r="B105" s="268" t="s">
        <v>50</v>
      </c>
      <c r="C105" s="297"/>
      <c r="D105" s="298"/>
      <c r="E105" s="147">
        <v>0</v>
      </c>
    </row>
    <row r="106" spans="1:5" x14ac:dyDescent="0.25">
      <c r="A106" s="202" t="s">
        <v>2</v>
      </c>
      <c r="B106" s="268" t="s">
        <v>389</v>
      </c>
      <c r="C106" s="297"/>
      <c r="D106" s="298"/>
      <c r="E106" s="147">
        <v>0</v>
      </c>
    </row>
    <row r="107" spans="1:5" x14ac:dyDescent="0.25">
      <c r="A107" s="202" t="s">
        <v>3</v>
      </c>
      <c r="B107" s="268" t="s">
        <v>390</v>
      </c>
      <c r="C107" s="297"/>
      <c r="D107" s="298"/>
      <c r="E107" s="147">
        <v>0</v>
      </c>
    </row>
    <row r="108" spans="1:5" x14ac:dyDescent="0.25">
      <c r="A108" s="202" t="s">
        <v>5</v>
      </c>
      <c r="B108" s="268" t="s">
        <v>391</v>
      </c>
      <c r="C108" s="297"/>
      <c r="D108" s="298"/>
      <c r="E108" s="147">
        <v>0</v>
      </c>
    </row>
    <row r="109" spans="1:5" x14ac:dyDescent="0.25">
      <c r="A109" s="202" t="s">
        <v>5</v>
      </c>
      <c r="B109" s="268" t="s">
        <v>392</v>
      </c>
      <c r="C109" s="297"/>
      <c r="D109" s="298"/>
      <c r="E109" s="147">
        <v>0</v>
      </c>
    </row>
    <row r="110" spans="1:5" x14ac:dyDescent="0.25">
      <c r="A110" s="302" t="s">
        <v>51</v>
      </c>
      <c r="B110" s="303"/>
      <c r="C110" s="304"/>
      <c r="D110" s="167"/>
      <c r="E110" s="147">
        <f>SUM(E105:E109)</f>
        <v>0</v>
      </c>
    </row>
    <row r="111" spans="1:5" x14ac:dyDescent="0.25">
      <c r="A111" s="202" t="s">
        <v>21</v>
      </c>
      <c r="B111" s="268" t="s">
        <v>452</v>
      </c>
      <c r="C111" s="297"/>
      <c r="D111" s="298"/>
      <c r="E111" s="147">
        <v>0</v>
      </c>
    </row>
    <row r="112" spans="1:5" ht="15.75" thickBot="1" x14ac:dyDescent="0.3">
      <c r="A112" s="299" t="s">
        <v>53</v>
      </c>
      <c r="B112" s="300"/>
      <c r="C112" s="300"/>
      <c r="D112" s="301"/>
      <c r="E112" s="192">
        <f>SUM(E110:E111)</f>
        <v>0</v>
      </c>
    </row>
  </sheetData>
  <mergeCells count="68">
    <mergeCell ref="C13:E13"/>
    <mergeCell ref="A1:E1"/>
    <mergeCell ref="A2:E2"/>
    <mergeCell ref="C3:E3"/>
    <mergeCell ref="C4:E4"/>
    <mergeCell ref="C5:E5"/>
    <mergeCell ref="C6:E6"/>
    <mergeCell ref="A7:E7"/>
    <mergeCell ref="A8:E8"/>
    <mergeCell ref="A9:E9"/>
    <mergeCell ref="A10:D10"/>
    <mergeCell ref="C11:E11"/>
    <mergeCell ref="A25:D25"/>
    <mergeCell ref="C14:E14"/>
    <mergeCell ref="A15:D15"/>
    <mergeCell ref="B16:D16"/>
    <mergeCell ref="C17:D17"/>
    <mergeCell ref="C18:D18"/>
    <mergeCell ref="C19:D19"/>
    <mergeCell ref="C20:D20"/>
    <mergeCell ref="C21:D21"/>
    <mergeCell ref="C22:D22"/>
    <mergeCell ref="C23:D23"/>
    <mergeCell ref="A24:D24"/>
    <mergeCell ref="B54:D54"/>
    <mergeCell ref="B26:D26"/>
    <mergeCell ref="A29:C29"/>
    <mergeCell ref="A30:E30"/>
    <mergeCell ref="B31:D31"/>
    <mergeCell ref="A40:C40"/>
    <mergeCell ref="B41:D41"/>
    <mergeCell ref="A47:D47"/>
    <mergeCell ref="A48:D48"/>
    <mergeCell ref="B49:D49"/>
    <mergeCell ref="A52:C52"/>
    <mergeCell ref="A53:D53"/>
    <mergeCell ref="B81:D81"/>
    <mergeCell ref="A61:C61"/>
    <mergeCell ref="A62:D62"/>
    <mergeCell ref="B63:D63"/>
    <mergeCell ref="A70:C70"/>
    <mergeCell ref="A71:D71"/>
    <mergeCell ref="B72:D72"/>
    <mergeCell ref="A74:C74"/>
    <mergeCell ref="A75:D75"/>
    <mergeCell ref="B76:D76"/>
    <mergeCell ref="A79:C79"/>
    <mergeCell ref="A80:D80"/>
    <mergeCell ref="A104:D104"/>
    <mergeCell ref="A87:C87"/>
    <mergeCell ref="A88:B88"/>
    <mergeCell ref="C88:D88"/>
    <mergeCell ref="A89:C89"/>
    <mergeCell ref="A90:D90"/>
    <mergeCell ref="B91:D91"/>
    <mergeCell ref="C92:D92"/>
    <mergeCell ref="C93:D93"/>
    <mergeCell ref="A94:A101"/>
    <mergeCell ref="B94:C94"/>
    <mergeCell ref="A103:D103"/>
    <mergeCell ref="B111:D111"/>
    <mergeCell ref="A112:D112"/>
    <mergeCell ref="B105:D105"/>
    <mergeCell ref="B106:D106"/>
    <mergeCell ref="B107:D107"/>
    <mergeCell ref="B108:D108"/>
    <mergeCell ref="B109:D109"/>
    <mergeCell ref="A110:C110"/>
  </mergeCells>
  <hyperlinks>
    <hyperlink ref="B39" r:id="rId1" display="08 - Sebrae 0,3% ou 0,6% - IN nº 03, MPS/SRP/2005, Anexo II e III ver código da Tabela"/>
  </hyperlinks>
  <pageMargins left="0.511811024" right="0.511811024" top="0.78740157499999996" bottom="0.78740157499999996" header="0.31496062000000002" footer="0.31496062000000002"/>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opLeftCell="A7" workbookViewId="0">
      <selection activeCell="E8" sqref="E8"/>
    </sheetView>
  </sheetViews>
  <sheetFormatPr defaultColWidth="42.85546875" defaultRowHeight="18.75" x14ac:dyDescent="0.3"/>
  <cols>
    <col min="1" max="1" width="42.85546875" style="3"/>
    <col min="2" max="2" width="72.5703125" style="3" customWidth="1"/>
    <col min="3" max="16384" width="42.85546875" style="20"/>
  </cols>
  <sheetData>
    <row r="1" spans="1:2" ht="19.5" thickBot="1" x14ac:dyDescent="0.35">
      <c r="A1" s="228" t="s">
        <v>99</v>
      </c>
      <c r="B1" s="228"/>
    </row>
    <row r="2" spans="1:2" ht="19.5" thickBot="1" x14ac:dyDescent="0.35">
      <c r="A2" s="21" t="s">
        <v>100</v>
      </c>
      <c r="B2" s="21" t="s">
        <v>101</v>
      </c>
    </row>
    <row r="3" spans="1:2" ht="19.5" thickBot="1" x14ac:dyDescent="0.35">
      <c r="A3" s="22" t="s">
        <v>102</v>
      </c>
      <c r="B3" s="23" t="s">
        <v>103</v>
      </c>
    </row>
    <row r="4" spans="1:2" ht="57" thickBot="1" x14ac:dyDescent="0.35">
      <c r="A4" s="24" t="s">
        <v>104</v>
      </c>
      <c r="B4" s="25" t="s">
        <v>105</v>
      </c>
    </row>
    <row r="5" spans="1:2" ht="19.5" thickBot="1" x14ac:dyDescent="0.35">
      <c r="A5" s="24" t="s">
        <v>106</v>
      </c>
      <c r="B5" s="25" t="s">
        <v>107</v>
      </c>
    </row>
    <row r="6" spans="1:2" ht="94.5" thickBot="1" x14ac:dyDescent="0.35">
      <c r="A6" s="24" t="s">
        <v>108</v>
      </c>
      <c r="B6" s="25" t="s">
        <v>109</v>
      </c>
    </row>
    <row r="7" spans="1:2" ht="38.25" thickBot="1" x14ac:dyDescent="0.35">
      <c r="A7" s="24" t="s">
        <v>110</v>
      </c>
      <c r="B7" s="25" t="s">
        <v>111</v>
      </c>
    </row>
    <row r="8" spans="1:2" ht="19.5" thickBot="1" x14ac:dyDescent="0.35">
      <c r="A8" s="24" t="s">
        <v>112</v>
      </c>
      <c r="B8" s="25" t="s">
        <v>113</v>
      </c>
    </row>
    <row r="9" spans="1:2" ht="38.25" thickBot="1" x14ac:dyDescent="0.35">
      <c r="A9" s="24" t="s">
        <v>114</v>
      </c>
      <c r="B9" s="25" t="s">
        <v>115</v>
      </c>
    </row>
    <row r="10" spans="1:2" ht="57" thickBot="1" x14ac:dyDescent="0.35">
      <c r="A10" s="24" t="s">
        <v>116</v>
      </c>
      <c r="B10" s="25" t="s">
        <v>117</v>
      </c>
    </row>
    <row r="11" spans="1:2" ht="75.75" thickBot="1" x14ac:dyDescent="0.35">
      <c r="A11" s="24" t="s">
        <v>118</v>
      </c>
      <c r="B11" s="25" t="s">
        <v>119</v>
      </c>
    </row>
    <row r="12" spans="1:2" ht="57" thickBot="1" x14ac:dyDescent="0.35">
      <c r="A12" s="24" t="s">
        <v>116</v>
      </c>
      <c r="B12" s="25" t="s">
        <v>120</v>
      </c>
    </row>
    <row r="13" spans="1:2" ht="38.25" thickBot="1" x14ac:dyDescent="0.35">
      <c r="A13" s="24" t="s">
        <v>116</v>
      </c>
      <c r="B13" s="25" t="s">
        <v>121</v>
      </c>
    </row>
    <row r="14" spans="1:2" ht="57" thickBot="1" x14ac:dyDescent="0.35">
      <c r="A14" s="24" t="s">
        <v>116</v>
      </c>
      <c r="B14" s="25" t="s">
        <v>122</v>
      </c>
    </row>
    <row r="15" spans="1:2" ht="19.5" thickBot="1" x14ac:dyDescent="0.35">
      <c r="A15" s="24" t="s">
        <v>116</v>
      </c>
      <c r="B15" s="25" t="s">
        <v>123</v>
      </c>
    </row>
    <row r="16" spans="1:2" ht="38.25" thickBot="1" x14ac:dyDescent="0.35">
      <c r="A16" s="24" t="s">
        <v>124</v>
      </c>
      <c r="B16" s="25" t="s">
        <v>125</v>
      </c>
    </row>
    <row r="17" spans="1:2" ht="38.25" thickBot="1" x14ac:dyDescent="0.35">
      <c r="A17" s="24" t="s">
        <v>126</v>
      </c>
      <c r="B17" s="25" t="s">
        <v>127</v>
      </c>
    </row>
    <row r="18" spans="1:2" ht="38.25" thickBot="1" x14ac:dyDescent="0.35">
      <c r="A18" s="24" t="s">
        <v>116</v>
      </c>
      <c r="B18" s="25" t="s">
        <v>128</v>
      </c>
    </row>
    <row r="19" spans="1:2" ht="57" thickBot="1" x14ac:dyDescent="0.35">
      <c r="A19" s="24" t="s">
        <v>116</v>
      </c>
      <c r="B19" s="25" t="s">
        <v>129</v>
      </c>
    </row>
    <row r="20" spans="1:2" ht="38.25" thickBot="1" x14ac:dyDescent="0.35">
      <c r="A20" s="24" t="s">
        <v>116</v>
      </c>
      <c r="B20" s="25" t="s">
        <v>130</v>
      </c>
    </row>
    <row r="21" spans="1:2" ht="57" thickBot="1" x14ac:dyDescent="0.35">
      <c r="A21" s="24" t="s">
        <v>116</v>
      </c>
      <c r="B21" s="25" t="s">
        <v>131</v>
      </c>
    </row>
    <row r="22" spans="1:2" x14ac:dyDescent="0.3">
      <c r="A22" s="26" t="s">
        <v>116</v>
      </c>
      <c r="B22" s="27" t="s">
        <v>132</v>
      </c>
    </row>
  </sheetData>
  <mergeCells count="1">
    <mergeCell ref="A1:B1"/>
  </mergeCells>
  <pageMargins left="0.511811024" right="0.511811024" top="0.78740157499999996" bottom="0.78740157499999996" header="0.31496062000000002" footer="0.31496062000000002"/>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showGridLines="0" topLeftCell="A79" zoomScaleNormal="100" workbookViewId="0">
      <selection activeCell="E111" sqref="E111"/>
    </sheetView>
  </sheetViews>
  <sheetFormatPr defaultRowHeight="15" x14ac:dyDescent="0.25"/>
  <cols>
    <col min="1" max="1" width="7.42578125" customWidth="1"/>
    <col min="2" max="2" width="45.5703125" customWidth="1"/>
    <col min="3" max="3" width="7.7109375" customWidth="1"/>
    <col min="4" max="4" width="15.85546875" customWidth="1"/>
    <col min="5" max="5" width="14" customWidth="1"/>
  </cols>
  <sheetData>
    <row r="1" spans="1:5" ht="21.75" thickBot="1" x14ac:dyDescent="0.3">
      <c r="A1" s="238" t="s">
        <v>134</v>
      </c>
      <c r="B1" s="239"/>
      <c r="C1" s="239"/>
      <c r="D1" s="239"/>
      <c r="E1" s="240"/>
    </row>
    <row r="2" spans="1:5" x14ac:dyDescent="0.25">
      <c r="A2" s="241" t="s">
        <v>433</v>
      </c>
      <c r="B2" s="242"/>
      <c r="C2" s="242"/>
      <c r="D2" s="242"/>
      <c r="E2" s="243"/>
    </row>
    <row r="3" spans="1:5" ht="15" customHeight="1" x14ac:dyDescent="0.25">
      <c r="A3" s="139" t="s">
        <v>0</v>
      </c>
      <c r="B3" s="140" t="s">
        <v>1</v>
      </c>
      <c r="C3" s="244" t="s">
        <v>450</v>
      </c>
      <c r="D3" s="245"/>
      <c r="E3" s="246"/>
    </row>
    <row r="4" spans="1:5" ht="15" customHeight="1" x14ac:dyDescent="0.25">
      <c r="A4" s="139" t="s">
        <v>2</v>
      </c>
      <c r="B4" s="140" t="s">
        <v>139</v>
      </c>
      <c r="C4" s="247" t="s">
        <v>412</v>
      </c>
      <c r="D4" s="248"/>
      <c r="E4" s="249"/>
    </row>
    <row r="5" spans="1:5" ht="25.5" x14ac:dyDescent="0.25">
      <c r="A5" s="139" t="s">
        <v>3</v>
      </c>
      <c r="B5" s="140" t="s">
        <v>4</v>
      </c>
      <c r="C5" s="247" t="s">
        <v>449</v>
      </c>
      <c r="D5" s="248"/>
      <c r="E5" s="249"/>
    </row>
    <row r="6" spans="1:5" x14ac:dyDescent="0.25">
      <c r="A6" s="139" t="s">
        <v>5</v>
      </c>
      <c r="B6" s="140" t="s">
        <v>335</v>
      </c>
      <c r="C6" s="247">
        <v>12</v>
      </c>
      <c r="D6" s="248"/>
      <c r="E6" s="249"/>
    </row>
    <row r="7" spans="1:5" x14ac:dyDescent="0.25">
      <c r="A7" s="250" t="s">
        <v>6</v>
      </c>
      <c r="B7" s="251"/>
      <c r="C7" s="251"/>
      <c r="D7" s="251"/>
      <c r="E7" s="252"/>
    </row>
    <row r="8" spans="1:5" x14ac:dyDescent="0.25">
      <c r="A8" s="253" t="s">
        <v>7</v>
      </c>
      <c r="B8" s="254"/>
      <c r="C8" s="254"/>
      <c r="D8" s="254"/>
      <c r="E8" s="255"/>
    </row>
    <row r="9" spans="1:5" x14ac:dyDescent="0.25">
      <c r="A9" s="256" t="s">
        <v>8</v>
      </c>
      <c r="B9" s="257"/>
      <c r="C9" s="257"/>
      <c r="D9" s="257"/>
      <c r="E9" s="258"/>
    </row>
    <row r="10" spans="1:5" x14ac:dyDescent="0.25">
      <c r="A10" s="259" t="s">
        <v>9</v>
      </c>
      <c r="B10" s="260"/>
      <c r="C10" s="260"/>
      <c r="D10" s="261"/>
      <c r="E10" s="141" t="s">
        <v>10</v>
      </c>
    </row>
    <row r="11" spans="1:5" ht="25.5" customHeight="1" x14ac:dyDescent="0.25">
      <c r="A11" s="139"/>
      <c r="B11" s="142" t="s">
        <v>135</v>
      </c>
      <c r="C11" s="247" t="s">
        <v>412</v>
      </c>
      <c r="D11" s="248"/>
      <c r="E11" s="249"/>
    </row>
    <row r="12" spans="1:5" x14ac:dyDescent="0.25">
      <c r="A12" s="139">
        <v>2</v>
      </c>
      <c r="B12" s="142" t="s">
        <v>11</v>
      </c>
      <c r="C12" s="143"/>
      <c r="D12" s="144"/>
      <c r="E12" s="145">
        <v>0</v>
      </c>
    </row>
    <row r="13" spans="1:5" ht="25.5" x14ac:dyDescent="0.25">
      <c r="A13" s="139">
        <v>3</v>
      </c>
      <c r="B13" s="142" t="s">
        <v>12</v>
      </c>
      <c r="C13" s="235" t="s">
        <v>413</v>
      </c>
      <c r="D13" s="236"/>
      <c r="E13" s="237"/>
    </row>
    <row r="14" spans="1:5" x14ac:dyDescent="0.25">
      <c r="A14" s="139">
        <v>4</v>
      </c>
      <c r="B14" s="146" t="s">
        <v>13</v>
      </c>
      <c r="C14" s="265" t="s">
        <v>336</v>
      </c>
      <c r="D14" s="266"/>
      <c r="E14" s="267"/>
    </row>
    <row r="15" spans="1:5" x14ac:dyDescent="0.25">
      <c r="A15" s="262" t="s">
        <v>14</v>
      </c>
      <c r="B15" s="263"/>
      <c r="C15" s="263"/>
      <c r="D15" s="264"/>
      <c r="E15" s="147"/>
    </row>
    <row r="16" spans="1:5" x14ac:dyDescent="0.25">
      <c r="A16" s="202">
        <v>1</v>
      </c>
      <c r="B16" s="268" t="s">
        <v>15</v>
      </c>
      <c r="C16" s="269"/>
      <c r="D16" s="270"/>
      <c r="E16" s="149" t="s">
        <v>10</v>
      </c>
    </row>
    <row r="17" spans="1:5" x14ac:dyDescent="0.25">
      <c r="A17" s="150" t="s">
        <v>0</v>
      </c>
      <c r="B17" s="151" t="s">
        <v>16</v>
      </c>
      <c r="C17" s="271"/>
      <c r="D17" s="272"/>
      <c r="E17" s="152">
        <v>0</v>
      </c>
    </row>
    <row r="18" spans="1:5" ht="15" customHeight="1" x14ac:dyDescent="0.25">
      <c r="A18" s="150" t="s">
        <v>2</v>
      </c>
      <c r="B18" s="151" t="s">
        <v>17</v>
      </c>
      <c r="C18" s="273"/>
      <c r="D18" s="274"/>
      <c r="E18" s="153">
        <v>0</v>
      </c>
    </row>
    <row r="19" spans="1:5" ht="15" customHeight="1" x14ac:dyDescent="0.25">
      <c r="A19" s="150" t="s">
        <v>3</v>
      </c>
      <c r="B19" s="151" t="s">
        <v>444</v>
      </c>
      <c r="C19" s="273"/>
      <c r="D19" s="274"/>
      <c r="E19" s="153">
        <v>0</v>
      </c>
    </row>
    <row r="20" spans="1:5" ht="15" customHeight="1" x14ac:dyDescent="0.25">
      <c r="A20" s="150" t="s">
        <v>5</v>
      </c>
      <c r="B20" s="151" t="s">
        <v>19</v>
      </c>
      <c r="C20" s="273"/>
      <c r="D20" s="274"/>
      <c r="E20" s="153">
        <f>(((E17/180)*0.2))*0</f>
        <v>0</v>
      </c>
    </row>
    <row r="21" spans="1:5" ht="15" customHeight="1" x14ac:dyDescent="0.25">
      <c r="A21" s="150" t="s">
        <v>21</v>
      </c>
      <c r="B21" s="151" t="s">
        <v>22</v>
      </c>
      <c r="C21" s="275"/>
      <c r="D21" s="276"/>
      <c r="E21" s="153">
        <v>0</v>
      </c>
    </row>
    <row r="22" spans="1:5" x14ac:dyDescent="0.25">
      <c r="A22" s="150" t="s">
        <v>24</v>
      </c>
      <c r="B22" s="154" t="s">
        <v>136</v>
      </c>
      <c r="C22" s="273"/>
      <c r="D22" s="274"/>
      <c r="E22" s="153">
        <v>0</v>
      </c>
    </row>
    <row r="23" spans="1:5" x14ac:dyDescent="0.25">
      <c r="A23" s="150" t="s">
        <v>25</v>
      </c>
      <c r="B23" s="155" t="s">
        <v>137</v>
      </c>
      <c r="C23" s="273"/>
      <c r="D23" s="274"/>
      <c r="E23" s="153">
        <v>0</v>
      </c>
    </row>
    <row r="24" spans="1:5" x14ac:dyDescent="0.25">
      <c r="A24" s="277" t="s">
        <v>26</v>
      </c>
      <c r="B24" s="278"/>
      <c r="C24" s="278"/>
      <c r="D24" s="279"/>
      <c r="E24" s="156">
        <f>SUM(E17:E23)</f>
        <v>0</v>
      </c>
    </row>
    <row r="25" spans="1:5" x14ac:dyDescent="0.25">
      <c r="A25" s="262" t="s">
        <v>55</v>
      </c>
      <c r="B25" s="263"/>
      <c r="C25" s="263"/>
      <c r="D25" s="264"/>
      <c r="E25" s="147"/>
    </row>
    <row r="26" spans="1:5" x14ac:dyDescent="0.25">
      <c r="A26" s="202" t="s">
        <v>158</v>
      </c>
      <c r="B26" s="268" t="s">
        <v>339</v>
      </c>
      <c r="C26" s="269"/>
      <c r="D26" s="270"/>
      <c r="E26" s="149" t="s">
        <v>10</v>
      </c>
    </row>
    <row r="27" spans="1:5" x14ac:dyDescent="0.25">
      <c r="A27" s="157" t="s">
        <v>0</v>
      </c>
      <c r="B27" s="158" t="s">
        <v>33</v>
      </c>
      <c r="C27" s="146"/>
      <c r="D27" s="159">
        <f>1/12</f>
        <v>8.3299999999999999E-2</v>
      </c>
      <c r="E27" s="147">
        <v>0</v>
      </c>
    </row>
    <row r="28" spans="1:5" x14ac:dyDescent="0.25">
      <c r="A28" s="157" t="s">
        <v>2</v>
      </c>
      <c r="B28" s="158" t="s">
        <v>443</v>
      </c>
      <c r="C28" s="146"/>
      <c r="D28" s="159">
        <v>0.1111</v>
      </c>
      <c r="E28" s="147">
        <v>0</v>
      </c>
    </row>
    <row r="29" spans="1:5" x14ac:dyDescent="0.25">
      <c r="A29" s="277" t="s">
        <v>31</v>
      </c>
      <c r="B29" s="278"/>
      <c r="C29" s="280"/>
      <c r="D29" s="160">
        <f>SUM(D27:D28)</f>
        <v>0.19439999999999999</v>
      </c>
      <c r="E29" s="156">
        <f>SUM(E27:E28)</f>
        <v>0</v>
      </c>
    </row>
    <row r="30" spans="1:5" ht="25.5" customHeight="1" x14ac:dyDescent="0.25">
      <c r="A30" s="281" t="s">
        <v>340</v>
      </c>
      <c r="B30" s="282"/>
      <c r="C30" s="282"/>
      <c r="D30" s="282"/>
      <c r="E30" s="283"/>
    </row>
    <row r="31" spans="1:5" x14ac:dyDescent="0.25">
      <c r="A31" s="202" t="s">
        <v>159</v>
      </c>
      <c r="B31" s="268" t="s">
        <v>29</v>
      </c>
      <c r="C31" s="269"/>
      <c r="D31" s="270"/>
      <c r="E31" s="149" t="s">
        <v>10</v>
      </c>
    </row>
    <row r="32" spans="1:5" x14ac:dyDescent="0.25">
      <c r="A32" s="157" t="s">
        <v>0</v>
      </c>
      <c r="B32" s="161" t="s">
        <v>341</v>
      </c>
      <c r="C32" s="146"/>
      <c r="D32" s="159">
        <v>0.2</v>
      </c>
      <c r="E32" s="147">
        <v>0</v>
      </c>
    </row>
    <row r="33" spans="1:5" x14ac:dyDescent="0.25">
      <c r="A33" s="157" t="s">
        <v>2</v>
      </c>
      <c r="B33" s="162" t="s">
        <v>342</v>
      </c>
      <c r="C33" s="146"/>
      <c r="D33" s="159">
        <v>1.4999999999999999E-2</v>
      </c>
      <c r="E33" s="147">
        <v>0</v>
      </c>
    </row>
    <row r="34" spans="1:5" x14ac:dyDescent="0.25">
      <c r="A34" s="157" t="s">
        <v>3</v>
      </c>
      <c r="B34" s="146" t="s">
        <v>343</v>
      </c>
      <c r="C34" s="146"/>
      <c r="D34" s="159">
        <v>0.01</v>
      </c>
      <c r="E34" s="147">
        <v>0</v>
      </c>
    </row>
    <row r="35" spans="1:5" x14ac:dyDescent="0.25">
      <c r="A35" s="157" t="s">
        <v>5</v>
      </c>
      <c r="B35" s="163" t="s">
        <v>344</v>
      </c>
      <c r="C35" s="146"/>
      <c r="D35" s="159">
        <v>2E-3</v>
      </c>
      <c r="E35" s="147">
        <v>0</v>
      </c>
    </row>
    <row r="36" spans="1:5" x14ac:dyDescent="0.25">
      <c r="A36" s="157" t="s">
        <v>21</v>
      </c>
      <c r="B36" s="146" t="s">
        <v>345</v>
      </c>
      <c r="C36" s="146"/>
      <c r="D36" s="159">
        <v>2.5000000000000001E-2</v>
      </c>
      <c r="E36" s="147">
        <v>0</v>
      </c>
    </row>
    <row r="37" spans="1:5" x14ac:dyDescent="0.25">
      <c r="A37" s="157" t="s">
        <v>24</v>
      </c>
      <c r="B37" s="162" t="s">
        <v>346</v>
      </c>
      <c r="C37" s="146"/>
      <c r="D37" s="159">
        <v>0.08</v>
      </c>
      <c r="E37" s="147">
        <v>0</v>
      </c>
    </row>
    <row r="38" spans="1:5" x14ac:dyDescent="0.25">
      <c r="A38" s="157" t="s">
        <v>25</v>
      </c>
      <c r="B38" s="163" t="s">
        <v>442</v>
      </c>
      <c r="C38" s="146"/>
      <c r="D38" s="159">
        <v>0.03</v>
      </c>
      <c r="E38" s="147">
        <v>0</v>
      </c>
    </row>
    <row r="39" spans="1:5" x14ac:dyDescent="0.25">
      <c r="A39" s="157" t="s">
        <v>30</v>
      </c>
      <c r="B39" s="164" t="s">
        <v>348</v>
      </c>
      <c r="C39" s="146"/>
      <c r="D39" s="159">
        <v>6.0000000000000001E-3</v>
      </c>
      <c r="E39" s="147">
        <v>0</v>
      </c>
    </row>
    <row r="40" spans="1:5" x14ac:dyDescent="0.25">
      <c r="A40" s="277" t="s">
        <v>31</v>
      </c>
      <c r="B40" s="278"/>
      <c r="C40" s="280"/>
      <c r="D40" s="160">
        <f>SUM(D32:D39)</f>
        <v>0.36799999999999999</v>
      </c>
      <c r="E40" s="156">
        <f>SUM(E32:E39)</f>
        <v>0</v>
      </c>
    </row>
    <row r="41" spans="1:5" x14ac:dyDescent="0.25">
      <c r="A41" s="202" t="s">
        <v>349</v>
      </c>
      <c r="B41" s="268" t="s">
        <v>350</v>
      </c>
      <c r="C41" s="269"/>
      <c r="D41" s="270"/>
      <c r="E41" s="149" t="s">
        <v>10</v>
      </c>
    </row>
    <row r="42" spans="1:5" x14ac:dyDescent="0.25">
      <c r="A42" s="157" t="s">
        <v>0</v>
      </c>
      <c r="B42" s="155" t="s">
        <v>351</v>
      </c>
      <c r="C42" s="146"/>
      <c r="D42" s="154"/>
      <c r="E42" s="147">
        <v>0</v>
      </c>
    </row>
    <row r="43" spans="1:5" x14ac:dyDescent="0.25">
      <c r="A43" s="157" t="s">
        <v>2</v>
      </c>
      <c r="B43" s="155" t="s">
        <v>352</v>
      </c>
      <c r="C43" s="146"/>
      <c r="D43" s="166"/>
      <c r="E43" s="147">
        <v>0</v>
      </c>
    </row>
    <row r="44" spans="1:5" x14ac:dyDescent="0.25">
      <c r="A44" s="157" t="s">
        <v>3</v>
      </c>
      <c r="B44" s="155" t="s">
        <v>353</v>
      </c>
      <c r="C44" s="146"/>
      <c r="D44" s="166"/>
      <c r="E44" s="147">
        <v>0</v>
      </c>
    </row>
    <row r="45" spans="1:5" x14ac:dyDescent="0.25">
      <c r="A45" s="157" t="s">
        <v>5</v>
      </c>
      <c r="B45" s="155" t="s">
        <v>354</v>
      </c>
      <c r="C45" s="146"/>
      <c r="D45" s="166"/>
      <c r="E45" s="147">
        <v>0</v>
      </c>
    </row>
    <row r="46" spans="1:5" x14ac:dyDescent="0.25">
      <c r="A46" s="157" t="s">
        <v>21</v>
      </c>
      <c r="B46" s="155" t="s">
        <v>355</v>
      </c>
      <c r="C46" s="146"/>
      <c r="D46" s="166"/>
      <c r="E46" s="147">
        <v>0</v>
      </c>
    </row>
    <row r="47" spans="1:5" x14ac:dyDescent="0.25">
      <c r="A47" s="277" t="s">
        <v>27</v>
      </c>
      <c r="B47" s="278"/>
      <c r="C47" s="278"/>
      <c r="D47" s="279"/>
      <c r="E47" s="156">
        <f>SUM(E42:E46)</f>
        <v>0</v>
      </c>
    </row>
    <row r="48" spans="1:5" x14ac:dyDescent="0.25">
      <c r="A48" s="262" t="s">
        <v>356</v>
      </c>
      <c r="B48" s="263"/>
      <c r="C48" s="263"/>
      <c r="D48" s="264"/>
      <c r="E48" s="147"/>
    </row>
    <row r="49" spans="1:5" x14ac:dyDescent="0.25">
      <c r="A49" s="202" t="s">
        <v>158</v>
      </c>
      <c r="B49" s="268" t="s">
        <v>357</v>
      </c>
      <c r="C49" s="269"/>
      <c r="D49" s="270"/>
      <c r="E49" s="147">
        <v>0</v>
      </c>
    </row>
    <row r="50" spans="1:5" x14ac:dyDescent="0.25">
      <c r="A50" s="202" t="s">
        <v>159</v>
      </c>
      <c r="B50" s="158" t="s">
        <v>358</v>
      </c>
      <c r="C50" s="146"/>
      <c r="D50" s="167" t="s">
        <v>133</v>
      </c>
      <c r="E50" s="147">
        <v>0</v>
      </c>
    </row>
    <row r="51" spans="1:5" x14ac:dyDescent="0.25">
      <c r="A51" s="202" t="s">
        <v>349</v>
      </c>
      <c r="B51" s="158" t="s">
        <v>359</v>
      </c>
      <c r="C51" s="146"/>
      <c r="D51" s="167" t="s">
        <v>133</v>
      </c>
      <c r="E51" s="147">
        <v>0</v>
      </c>
    </row>
    <row r="52" spans="1:5" x14ac:dyDescent="0.25">
      <c r="A52" s="277" t="s">
        <v>31</v>
      </c>
      <c r="B52" s="278"/>
      <c r="C52" s="280"/>
      <c r="D52" s="168" t="s">
        <v>133</v>
      </c>
      <c r="E52" s="156">
        <f>SUM(E49:E51)</f>
        <v>0</v>
      </c>
    </row>
    <row r="53" spans="1:5" x14ac:dyDescent="0.25">
      <c r="A53" s="262" t="s">
        <v>360</v>
      </c>
      <c r="B53" s="263"/>
      <c r="C53" s="263"/>
      <c r="D53" s="264"/>
      <c r="E53" s="147"/>
    </row>
    <row r="54" spans="1:5" x14ac:dyDescent="0.25">
      <c r="A54" s="202" t="s">
        <v>361</v>
      </c>
      <c r="B54" s="268" t="s">
        <v>34</v>
      </c>
      <c r="C54" s="269"/>
      <c r="D54" s="270"/>
      <c r="E54" s="149" t="s">
        <v>10</v>
      </c>
    </row>
    <row r="55" spans="1:5" x14ac:dyDescent="0.25">
      <c r="A55" s="157" t="s">
        <v>0</v>
      </c>
      <c r="B55" s="158" t="s">
        <v>362</v>
      </c>
      <c r="C55" s="162"/>
      <c r="D55" s="159">
        <v>4.1999999999999997E-3</v>
      </c>
      <c r="E55" s="147">
        <v>0</v>
      </c>
    </row>
    <row r="56" spans="1:5" x14ac:dyDescent="0.25">
      <c r="A56" s="157" t="s">
        <v>2</v>
      </c>
      <c r="B56" s="155" t="s">
        <v>363</v>
      </c>
      <c r="C56" s="162"/>
      <c r="D56" s="159">
        <f>D37*D55</f>
        <v>2.9999999999999997E-4</v>
      </c>
      <c r="E56" s="147">
        <v>0</v>
      </c>
    </row>
    <row r="57" spans="1:5" ht="25.5" x14ac:dyDescent="0.25">
      <c r="A57" s="157" t="s">
        <v>3</v>
      </c>
      <c r="B57" s="155" t="s">
        <v>364</v>
      </c>
      <c r="C57" s="162"/>
      <c r="D57" s="159">
        <f>(0.08*0.4*0.9)*(1+0.0833+0.09075+0.03025)</f>
        <v>3.4700000000000002E-2</v>
      </c>
      <c r="E57" s="147">
        <v>0</v>
      </c>
    </row>
    <row r="58" spans="1:5" x14ac:dyDescent="0.25">
      <c r="A58" s="157" t="s">
        <v>5</v>
      </c>
      <c r="B58" s="169" t="s">
        <v>35</v>
      </c>
      <c r="C58" s="162"/>
      <c r="D58" s="159">
        <v>1.9400000000000001E-2</v>
      </c>
      <c r="E58" s="147">
        <v>0</v>
      </c>
    </row>
    <row r="59" spans="1:5" ht="25.5" x14ac:dyDescent="0.25">
      <c r="A59" s="157" t="s">
        <v>21</v>
      </c>
      <c r="B59" s="155" t="s">
        <v>365</v>
      </c>
      <c r="C59" s="162"/>
      <c r="D59" s="159">
        <f>D40*D58</f>
        <v>7.1000000000000004E-3</v>
      </c>
      <c r="E59" s="147">
        <v>0</v>
      </c>
    </row>
    <row r="60" spans="1:5" ht="25.5" x14ac:dyDescent="0.25">
      <c r="A60" s="157" t="s">
        <v>24</v>
      </c>
      <c r="B60" s="155" t="s">
        <v>366</v>
      </c>
      <c r="C60" s="162"/>
      <c r="D60" s="159">
        <f>(0.08*0.4)*(0.08*D37)</f>
        <v>2.0000000000000001E-4</v>
      </c>
      <c r="E60" s="147">
        <v>0</v>
      </c>
    </row>
    <row r="61" spans="1:5" x14ac:dyDescent="0.25">
      <c r="A61" s="277" t="s">
        <v>31</v>
      </c>
      <c r="B61" s="278"/>
      <c r="C61" s="278"/>
      <c r="D61" s="170">
        <f>SUM(D55:D60)</f>
        <v>6.59E-2</v>
      </c>
      <c r="E61" s="156">
        <f>SUM(E55:E60)</f>
        <v>0</v>
      </c>
    </row>
    <row r="62" spans="1:5" x14ac:dyDescent="0.25">
      <c r="A62" s="262" t="s">
        <v>367</v>
      </c>
      <c r="B62" s="263"/>
      <c r="C62" s="263"/>
      <c r="D62" s="264"/>
      <c r="E62" s="147"/>
    </row>
    <row r="63" spans="1:5" x14ac:dyDescent="0.25">
      <c r="A63" s="202" t="s">
        <v>28</v>
      </c>
      <c r="B63" s="284" t="s">
        <v>368</v>
      </c>
      <c r="C63" s="263"/>
      <c r="D63" s="264"/>
      <c r="E63" s="149" t="s">
        <v>10</v>
      </c>
    </row>
    <row r="64" spans="1:5" x14ac:dyDescent="0.25">
      <c r="A64" s="157" t="s">
        <v>0</v>
      </c>
      <c r="B64" s="158" t="s">
        <v>400</v>
      </c>
      <c r="C64" s="146"/>
      <c r="D64" s="159">
        <f>D28/12</f>
        <v>9.2999999999999992E-3</v>
      </c>
      <c r="E64" s="147">
        <v>0</v>
      </c>
    </row>
    <row r="65" spans="1:5" ht="25.5" x14ac:dyDescent="0.25">
      <c r="A65" s="157" t="s">
        <v>2</v>
      </c>
      <c r="B65" s="158" t="s">
        <v>369</v>
      </c>
      <c r="C65" s="146"/>
      <c r="D65" s="159">
        <v>1.66E-2</v>
      </c>
      <c r="E65" s="147">
        <v>0</v>
      </c>
    </row>
    <row r="66" spans="1:5" x14ac:dyDescent="0.25">
      <c r="A66" s="157" t="s">
        <v>3</v>
      </c>
      <c r="B66" s="158" t="s">
        <v>370</v>
      </c>
      <c r="C66" s="146"/>
      <c r="D66" s="159">
        <v>2.0000000000000001E-4</v>
      </c>
      <c r="E66" s="147">
        <v>0</v>
      </c>
    </row>
    <row r="67" spans="1:5" x14ac:dyDescent="0.25">
      <c r="A67" s="157" t="s">
        <v>5</v>
      </c>
      <c r="B67" s="158" t="s">
        <v>371</v>
      </c>
      <c r="C67" s="146"/>
      <c r="D67" s="159">
        <v>2.8E-3</v>
      </c>
      <c r="E67" s="147">
        <v>0</v>
      </c>
    </row>
    <row r="68" spans="1:5" x14ac:dyDescent="0.25">
      <c r="A68" s="157" t="s">
        <v>21</v>
      </c>
      <c r="B68" s="158" t="s">
        <v>372</v>
      </c>
      <c r="C68" s="146"/>
      <c r="D68" s="159">
        <v>2.9999999999999997E-4</v>
      </c>
      <c r="E68" s="147">
        <v>0</v>
      </c>
    </row>
    <row r="69" spans="1:5" x14ac:dyDescent="0.25">
      <c r="A69" s="157" t="s">
        <v>24</v>
      </c>
      <c r="B69" s="158" t="s">
        <v>451</v>
      </c>
      <c r="C69" s="162"/>
      <c r="D69" s="159">
        <v>0</v>
      </c>
      <c r="E69" s="147">
        <v>0</v>
      </c>
    </row>
    <row r="70" spans="1:5" x14ac:dyDescent="0.25">
      <c r="A70" s="277" t="s">
        <v>373</v>
      </c>
      <c r="B70" s="278"/>
      <c r="C70" s="279"/>
      <c r="D70" s="170">
        <f>SUM(D64:D69)</f>
        <v>2.92E-2</v>
      </c>
      <c r="E70" s="156">
        <f>SUM(E64:E69)</f>
        <v>0</v>
      </c>
    </row>
    <row r="71" spans="1:5" x14ac:dyDescent="0.25">
      <c r="A71" s="262"/>
      <c r="B71" s="263"/>
      <c r="C71" s="263"/>
      <c r="D71" s="264"/>
      <c r="E71" s="147"/>
    </row>
    <row r="72" spans="1:5" x14ac:dyDescent="0.25">
      <c r="A72" s="202" t="s">
        <v>133</v>
      </c>
      <c r="B72" s="268" t="s">
        <v>374</v>
      </c>
      <c r="C72" s="269"/>
      <c r="D72" s="270"/>
      <c r="E72" s="149" t="s">
        <v>10</v>
      </c>
    </row>
    <row r="73" spans="1:5" x14ac:dyDescent="0.25">
      <c r="A73" s="157" t="s">
        <v>0</v>
      </c>
      <c r="B73" s="158" t="s">
        <v>375</v>
      </c>
      <c r="C73" s="146"/>
      <c r="D73" s="159">
        <v>0</v>
      </c>
      <c r="E73" s="147">
        <v>0</v>
      </c>
    </row>
    <row r="74" spans="1:5" x14ac:dyDescent="0.25">
      <c r="A74" s="277" t="s">
        <v>31</v>
      </c>
      <c r="B74" s="278"/>
      <c r="C74" s="278"/>
      <c r="D74" s="160">
        <f>D73</f>
        <v>0</v>
      </c>
      <c r="E74" s="156">
        <f>E73</f>
        <v>0</v>
      </c>
    </row>
    <row r="75" spans="1:5" x14ac:dyDescent="0.25">
      <c r="A75" s="262" t="s">
        <v>376</v>
      </c>
      <c r="B75" s="263"/>
      <c r="C75" s="263"/>
      <c r="D75" s="264"/>
      <c r="E75" s="147"/>
    </row>
    <row r="76" spans="1:5" x14ac:dyDescent="0.25">
      <c r="A76" s="202">
        <v>4</v>
      </c>
      <c r="B76" s="268" t="s">
        <v>36</v>
      </c>
      <c r="C76" s="269"/>
      <c r="D76" s="270"/>
      <c r="E76" s="149" t="s">
        <v>10</v>
      </c>
    </row>
    <row r="77" spans="1:5" x14ac:dyDescent="0.25">
      <c r="A77" s="157" t="s">
        <v>28</v>
      </c>
      <c r="B77" s="158" t="s">
        <v>368</v>
      </c>
      <c r="C77" s="146"/>
      <c r="D77" s="159">
        <f>D70</f>
        <v>2.92E-2</v>
      </c>
      <c r="E77" s="147">
        <v>0</v>
      </c>
    </row>
    <row r="78" spans="1:5" x14ac:dyDescent="0.25">
      <c r="A78" s="157" t="s">
        <v>32</v>
      </c>
      <c r="B78" s="158" t="s">
        <v>374</v>
      </c>
      <c r="C78" s="162"/>
      <c r="D78" s="159">
        <f>D74</f>
        <v>0</v>
      </c>
      <c r="E78" s="147">
        <v>0</v>
      </c>
    </row>
    <row r="79" spans="1:5" x14ac:dyDescent="0.25">
      <c r="A79" s="277" t="s">
        <v>377</v>
      </c>
      <c r="B79" s="278"/>
      <c r="C79" s="279"/>
      <c r="D79" s="170">
        <f>SUM(D74:D78)</f>
        <v>2.92E-2</v>
      </c>
      <c r="E79" s="156">
        <f>SUM(E77:E78)</f>
        <v>0</v>
      </c>
    </row>
    <row r="80" spans="1:5" x14ac:dyDescent="0.25">
      <c r="A80" s="262" t="s">
        <v>378</v>
      </c>
      <c r="B80" s="263"/>
      <c r="C80" s="263"/>
      <c r="D80" s="264"/>
      <c r="E80" s="147"/>
    </row>
    <row r="81" spans="1:5" x14ac:dyDescent="0.25">
      <c r="A81" s="202">
        <v>5</v>
      </c>
      <c r="B81" s="268" t="s">
        <v>379</v>
      </c>
      <c r="C81" s="269"/>
      <c r="D81" s="270"/>
      <c r="E81" s="149" t="s">
        <v>10</v>
      </c>
    </row>
    <row r="82" spans="1:5" x14ac:dyDescent="0.25">
      <c r="A82" s="157" t="s">
        <v>0</v>
      </c>
      <c r="B82" s="158" t="s">
        <v>380</v>
      </c>
      <c r="C82" s="146"/>
      <c r="D82" s="159" t="s">
        <v>133</v>
      </c>
      <c r="E82" s="147">
        <v>0</v>
      </c>
    </row>
    <row r="83" spans="1:5" x14ac:dyDescent="0.25">
      <c r="A83" s="157" t="s">
        <v>2</v>
      </c>
      <c r="B83" s="158" t="s">
        <v>381</v>
      </c>
      <c r="C83" s="146"/>
      <c r="D83" s="159"/>
      <c r="E83" s="147">
        <v>0</v>
      </c>
    </row>
    <row r="84" spans="1:5" x14ac:dyDescent="0.25">
      <c r="A84" s="157" t="s">
        <v>3</v>
      </c>
      <c r="B84" s="158" t="s">
        <v>200</v>
      </c>
      <c r="C84" s="146"/>
      <c r="D84" s="159"/>
      <c r="E84" s="147">
        <v>0</v>
      </c>
    </row>
    <row r="85" spans="1:5" ht="25.5" x14ac:dyDescent="0.25">
      <c r="A85" s="157" t="s">
        <v>5</v>
      </c>
      <c r="B85" s="158" t="s">
        <v>382</v>
      </c>
      <c r="C85" s="146"/>
      <c r="D85" s="159"/>
      <c r="E85" s="147">
        <v>0</v>
      </c>
    </row>
    <row r="86" spans="1:5" x14ac:dyDescent="0.25">
      <c r="A86" s="157" t="s">
        <v>21</v>
      </c>
      <c r="B86" s="158" t="s">
        <v>402</v>
      </c>
      <c r="C86" s="162"/>
      <c r="D86" s="159" t="s">
        <v>133</v>
      </c>
      <c r="E86" s="147">
        <v>0</v>
      </c>
    </row>
    <row r="87" spans="1:5" x14ac:dyDescent="0.25">
      <c r="A87" s="277" t="s">
        <v>384</v>
      </c>
      <c r="B87" s="278"/>
      <c r="C87" s="279"/>
      <c r="D87" s="170" t="s">
        <v>133</v>
      </c>
      <c r="E87" s="156">
        <f>SUM(E82:E86)</f>
        <v>0</v>
      </c>
    </row>
    <row r="88" spans="1:5" x14ac:dyDescent="0.25">
      <c r="A88" s="259" t="s">
        <v>37</v>
      </c>
      <c r="B88" s="261"/>
      <c r="C88" s="285" t="s">
        <v>31</v>
      </c>
      <c r="D88" s="261"/>
      <c r="E88" s="147">
        <v>0</v>
      </c>
    </row>
    <row r="89" spans="1:5" ht="29.25" customHeight="1" x14ac:dyDescent="0.25">
      <c r="A89" s="286" t="s">
        <v>385</v>
      </c>
      <c r="B89" s="287"/>
      <c r="C89" s="287"/>
      <c r="D89" s="171"/>
      <c r="E89" s="156">
        <f>E88</f>
        <v>0</v>
      </c>
    </row>
    <row r="90" spans="1:5" x14ac:dyDescent="0.25">
      <c r="A90" s="262" t="s">
        <v>386</v>
      </c>
      <c r="B90" s="263"/>
      <c r="C90" s="263" t="s">
        <v>38</v>
      </c>
      <c r="D90" s="264" t="s">
        <v>39</v>
      </c>
      <c r="E90" s="147"/>
    </row>
    <row r="91" spans="1:5" x14ac:dyDescent="0.25">
      <c r="A91" s="202">
        <v>6</v>
      </c>
      <c r="B91" s="268" t="s">
        <v>40</v>
      </c>
      <c r="C91" s="269"/>
      <c r="D91" s="270"/>
      <c r="E91" s="149" t="s">
        <v>10</v>
      </c>
    </row>
    <row r="92" spans="1:5" x14ac:dyDescent="0.25">
      <c r="A92" s="202" t="s">
        <v>0</v>
      </c>
      <c r="B92" s="158" t="s">
        <v>41</v>
      </c>
      <c r="C92" s="288">
        <v>0.05</v>
      </c>
      <c r="D92" s="289"/>
      <c r="E92" s="147">
        <v>0</v>
      </c>
    </row>
    <row r="93" spans="1:5" x14ac:dyDescent="0.25">
      <c r="A93" s="202" t="s">
        <v>2</v>
      </c>
      <c r="B93" s="158" t="s">
        <v>42</v>
      </c>
      <c r="C93" s="288">
        <v>6.7900000000000002E-2</v>
      </c>
      <c r="D93" s="289"/>
      <c r="E93" s="147">
        <v>0</v>
      </c>
    </row>
    <row r="94" spans="1:5" x14ac:dyDescent="0.25">
      <c r="A94" s="290" t="s">
        <v>3</v>
      </c>
      <c r="B94" s="292" t="s">
        <v>54</v>
      </c>
      <c r="C94" s="293"/>
      <c r="D94" s="172">
        <f>+(100-14.25)/100</f>
        <v>0.85750000000000004</v>
      </c>
      <c r="E94" s="147">
        <v>0</v>
      </c>
    </row>
    <row r="95" spans="1:5" x14ac:dyDescent="0.25">
      <c r="A95" s="290"/>
      <c r="B95" s="201" t="s">
        <v>43</v>
      </c>
      <c r="C95" s="169"/>
      <c r="D95" s="169"/>
      <c r="E95" s="147">
        <v>0</v>
      </c>
    </row>
    <row r="96" spans="1:5" x14ac:dyDescent="0.25">
      <c r="A96" s="290"/>
      <c r="B96" s="175" t="s">
        <v>44</v>
      </c>
      <c r="C96" s="176"/>
      <c r="D96" s="177"/>
      <c r="E96" s="147"/>
    </row>
    <row r="97" spans="1:5" x14ac:dyDescent="0.25">
      <c r="A97" s="290"/>
      <c r="B97" s="178" t="s">
        <v>387</v>
      </c>
      <c r="C97" s="179"/>
      <c r="D97" s="159">
        <v>1.6500000000000001E-2</v>
      </c>
      <c r="E97" s="147">
        <v>0</v>
      </c>
    </row>
    <row r="98" spans="1:5" x14ac:dyDescent="0.25">
      <c r="A98" s="290"/>
      <c r="B98" s="178" t="s">
        <v>388</v>
      </c>
      <c r="C98" s="179"/>
      <c r="D98" s="159">
        <v>7.5999999999999998E-2</v>
      </c>
      <c r="E98" s="147">
        <v>0</v>
      </c>
    </row>
    <row r="99" spans="1:5" x14ac:dyDescent="0.25">
      <c r="A99" s="290"/>
      <c r="B99" s="180" t="s">
        <v>45</v>
      </c>
      <c r="C99" s="181"/>
      <c r="D99" s="161"/>
      <c r="E99" s="147"/>
    </row>
    <row r="100" spans="1:5" x14ac:dyDescent="0.25">
      <c r="A100" s="290"/>
      <c r="B100" s="180" t="s">
        <v>46</v>
      </c>
      <c r="C100" s="181"/>
      <c r="D100" s="182"/>
      <c r="E100" s="147"/>
    </row>
    <row r="101" spans="1:5" ht="15.75" thickBot="1" x14ac:dyDescent="0.3">
      <c r="A101" s="291"/>
      <c r="B101" s="183" t="s">
        <v>203</v>
      </c>
      <c r="C101" s="184"/>
      <c r="D101" s="185">
        <v>0.05</v>
      </c>
      <c r="E101" s="147">
        <v>0</v>
      </c>
    </row>
    <row r="102" spans="1:5" ht="15.75" thickBot="1" x14ac:dyDescent="0.3">
      <c r="A102" s="187"/>
      <c r="B102" s="188" t="s">
        <v>47</v>
      </c>
      <c r="C102" s="188"/>
      <c r="D102" s="189">
        <f>SUM(D97:D101)</f>
        <v>0.14249999999999999</v>
      </c>
      <c r="E102" s="190">
        <f>SUM(E97:E101)</f>
        <v>0</v>
      </c>
    </row>
    <row r="103" spans="1:5" x14ac:dyDescent="0.25">
      <c r="A103" s="294" t="s">
        <v>48</v>
      </c>
      <c r="B103" s="295"/>
      <c r="C103" s="295"/>
      <c r="D103" s="296"/>
      <c r="E103" s="191">
        <f>+E92+E93+E102</f>
        <v>0</v>
      </c>
    </row>
    <row r="104" spans="1:5" x14ac:dyDescent="0.25">
      <c r="A104" s="259" t="s">
        <v>49</v>
      </c>
      <c r="B104" s="260"/>
      <c r="C104" s="260"/>
      <c r="D104" s="261"/>
      <c r="E104" s="141" t="s">
        <v>10</v>
      </c>
    </row>
    <row r="105" spans="1:5" x14ac:dyDescent="0.25">
      <c r="A105" s="202" t="s">
        <v>0</v>
      </c>
      <c r="B105" s="268" t="s">
        <v>50</v>
      </c>
      <c r="C105" s="297"/>
      <c r="D105" s="298"/>
      <c r="E105" s="147">
        <v>0</v>
      </c>
    </row>
    <row r="106" spans="1:5" x14ac:dyDescent="0.25">
      <c r="A106" s="202" t="s">
        <v>2</v>
      </c>
      <c r="B106" s="268" t="s">
        <v>389</v>
      </c>
      <c r="C106" s="297"/>
      <c r="D106" s="298"/>
      <c r="E106" s="147">
        <v>0</v>
      </c>
    </row>
    <row r="107" spans="1:5" x14ac:dyDescent="0.25">
      <c r="A107" s="202" t="s">
        <v>3</v>
      </c>
      <c r="B107" s="268" t="s">
        <v>390</v>
      </c>
      <c r="C107" s="297"/>
      <c r="D107" s="298"/>
      <c r="E107" s="147">
        <v>0</v>
      </c>
    </row>
    <row r="108" spans="1:5" x14ac:dyDescent="0.25">
      <c r="A108" s="202" t="s">
        <v>5</v>
      </c>
      <c r="B108" s="268" t="s">
        <v>391</v>
      </c>
      <c r="C108" s="297"/>
      <c r="D108" s="298"/>
      <c r="E108" s="147">
        <v>0</v>
      </c>
    </row>
    <row r="109" spans="1:5" x14ac:dyDescent="0.25">
      <c r="A109" s="202" t="s">
        <v>5</v>
      </c>
      <c r="B109" s="268" t="s">
        <v>392</v>
      </c>
      <c r="C109" s="297"/>
      <c r="D109" s="298"/>
      <c r="E109" s="147">
        <v>0</v>
      </c>
    </row>
    <row r="110" spans="1:5" x14ac:dyDescent="0.25">
      <c r="A110" s="302" t="s">
        <v>51</v>
      </c>
      <c r="B110" s="303"/>
      <c r="C110" s="304"/>
      <c r="D110" s="167"/>
      <c r="E110" s="147">
        <f>SUM(E105:E109)</f>
        <v>0</v>
      </c>
    </row>
    <row r="111" spans="1:5" x14ac:dyDescent="0.25">
      <c r="A111" s="202" t="s">
        <v>21</v>
      </c>
      <c r="B111" s="268" t="s">
        <v>452</v>
      </c>
      <c r="C111" s="297"/>
      <c r="D111" s="298"/>
      <c r="E111" s="147">
        <v>0</v>
      </c>
    </row>
    <row r="112" spans="1:5" ht="15.75" thickBot="1" x14ac:dyDescent="0.3">
      <c r="A112" s="299" t="s">
        <v>53</v>
      </c>
      <c r="B112" s="300"/>
      <c r="C112" s="300"/>
      <c r="D112" s="301"/>
      <c r="E112" s="192">
        <f>SUM(E110:E111)</f>
        <v>0</v>
      </c>
    </row>
  </sheetData>
  <mergeCells count="68">
    <mergeCell ref="C13:E13"/>
    <mergeCell ref="A1:E1"/>
    <mergeCell ref="A2:E2"/>
    <mergeCell ref="C3:E3"/>
    <mergeCell ref="C4:E4"/>
    <mergeCell ref="C5:E5"/>
    <mergeCell ref="C6:E6"/>
    <mergeCell ref="A7:E7"/>
    <mergeCell ref="A8:E8"/>
    <mergeCell ref="A9:E9"/>
    <mergeCell ref="A10:D10"/>
    <mergeCell ref="C11:E11"/>
    <mergeCell ref="A25:D25"/>
    <mergeCell ref="C14:E14"/>
    <mergeCell ref="A15:D15"/>
    <mergeCell ref="B16:D16"/>
    <mergeCell ref="C17:D17"/>
    <mergeCell ref="C18:D18"/>
    <mergeCell ref="C19:D19"/>
    <mergeCell ref="C20:D20"/>
    <mergeCell ref="C21:D21"/>
    <mergeCell ref="C22:D22"/>
    <mergeCell ref="C23:D23"/>
    <mergeCell ref="A24:D24"/>
    <mergeCell ref="B54:D54"/>
    <mergeCell ref="B26:D26"/>
    <mergeCell ref="A29:C29"/>
    <mergeCell ref="A30:E30"/>
    <mergeCell ref="B31:D31"/>
    <mergeCell ref="A40:C40"/>
    <mergeCell ref="B41:D41"/>
    <mergeCell ref="A47:D47"/>
    <mergeCell ref="A48:D48"/>
    <mergeCell ref="B49:D49"/>
    <mergeCell ref="A52:C52"/>
    <mergeCell ref="A53:D53"/>
    <mergeCell ref="B81:D81"/>
    <mergeCell ref="A61:C61"/>
    <mergeCell ref="A62:D62"/>
    <mergeCell ref="B63:D63"/>
    <mergeCell ref="A70:C70"/>
    <mergeCell ref="A71:D71"/>
    <mergeCell ref="B72:D72"/>
    <mergeCell ref="A74:C74"/>
    <mergeCell ref="A75:D75"/>
    <mergeCell ref="B76:D76"/>
    <mergeCell ref="A79:C79"/>
    <mergeCell ref="A80:D80"/>
    <mergeCell ref="A104:D104"/>
    <mergeCell ref="A87:C87"/>
    <mergeCell ref="A88:B88"/>
    <mergeCell ref="C88:D88"/>
    <mergeCell ref="A89:C89"/>
    <mergeCell ref="A90:D90"/>
    <mergeCell ref="B91:D91"/>
    <mergeCell ref="C92:D92"/>
    <mergeCell ref="C93:D93"/>
    <mergeCell ref="A94:A101"/>
    <mergeCell ref="B94:C94"/>
    <mergeCell ref="A103:D103"/>
    <mergeCell ref="B111:D111"/>
    <mergeCell ref="A112:D112"/>
    <mergeCell ref="B105:D105"/>
    <mergeCell ref="B106:D106"/>
    <mergeCell ref="B107:D107"/>
    <mergeCell ref="B108:D108"/>
    <mergeCell ref="B109:D109"/>
    <mergeCell ref="A110:C110"/>
  </mergeCells>
  <hyperlinks>
    <hyperlink ref="B39" r:id="rId1" display="08 - Sebrae 0,3% ou 0,6% - IN nº 03, MPS/SRP/2005, Anexo II e III ver código da Tabela"/>
  </hyperlinks>
  <pageMargins left="0.511811024" right="0.511811024" top="0.78740157499999996" bottom="0.78740157499999996" header="0.31496062000000002" footer="0.31496062000000002"/>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showGridLines="0" topLeftCell="A79" zoomScaleNormal="100" workbookViewId="0">
      <selection activeCell="E111" sqref="E111"/>
    </sheetView>
  </sheetViews>
  <sheetFormatPr defaultRowHeight="15" x14ac:dyDescent="0.25"/>
  <cols>
    <col min="1" max="1" width="7" customWidth="1"/>
    <col min="2" max="2" width="45.5703125" customWidth="1"/>
    <col min="3" max="3" width="5.85546875" customWidth="1"/>
    <col min="4" max="4" width="16.85546875" customWidth="1"/>
    <col min="5" max="5" width="14.85546875" customWidth="1"/>
  </cols>
  <sheetData>
    <row r="1" spans="1:5" ht="21.75" thickBot="1" x14ac:dyDescent="0.3">
      <c r="A1" s="238" t="s">
        <v>134</v>
      </c>
      <c r="B1" s="239"/>
      <c r="C1" s="239"/>
      <c r="D1" s="239"/>
      <c r="E1" s="240"/>
    </row>
    <row r="2" spans="1:5" x14ac:dyDescent="0.25">
      <c r="A2" s="241" t="s">
        <v>433</v>
      </c>
      <c r="B2" s="242"/>
      <c r="C2" s="242"/>
      <c r="D2" s="242"/>
      <c r="E2" s="243"/>
    </row>
    <row r="3" spans="1:5" ht="15" customHeight="1" x14ac:dyDescent="0.25">
      <c r="A3" s="139" t="s">
        <v>0</v>
      </c>
      <c r="B3" s="140" t="s">
        <v>1</v>
      </c>
      <c r="C3" s="244" t="s">
        <v>450</v>
      </c>
      <c r="D3" s="245"/>
      <c r="E3" s="246"/>
    </row>
    <row r="4" spans="1:5" ht="15" customHeight="1" x14ac:dyDescent="0.25">
      <c r="A4" s="139" t="s">
        <v>2</v>
      </c>
      <c r="B4" s="140" t="s">
        <v>139</v>
      </c>
      <c r="C4" s="247" t="s">
        <v>412</v>
      </c>
      <c r="D4" s="248"/>
      <c r="E4" s="249"/>
    </row>
    <row r="5" spans="1:5" ht="25.5" customHeight="1" x14ac:dyDescent="0.25">
      <c r="A5" s="139" t="s">
        <v>3</v>
      </c>
      <c r="B5" s="140" t="s">
        <v>4</v>
      </c>
      <c r="C5" s="247" t="s">
        <v>449</v>
      </c>
      <c r="D5" s="248"/>
      <c r="E5" s="249"/>
    </row>
    <row r="6" spans="1:5" x14ac:dyDescent="0.25">
      <c r="A6" s="139" t="s">
        <v>5</v>
      </c>
      <c r="B6" s="140" t="s">
        <v>335</v>
      </c>
      <c r="C6" s="247">
        <v>12</v>
      </c>
      <c r="D6" s="248"/>
      <c r="E6" s="249"/>
    </row>
    <row r="7" spans="1:5" x14ac:dyDescent="0.25">
      <c r="A7" s="250" t="s">
        <v>6</v>
      </c>
      <c r="B7" s="251"/>
      <c r="C7" s="251"/>
      <c r="D7" s="251"/>
      <c r="E7" s="252"/>
    </row>
    <row r="8" spans="1:5" x14ac:dyDescent="0.25">
      <c r="A8" s="253" t="s">
        <v>7</v>
      </c>
      <c r="B8" s="254"/>
      <c r="C8" s="254"/>
      <c r="D8" s="254"/>
      <c r="E8" s="255"/>
    </row>
    <row r="9" spans="1:5" x14ac:dyDescent="0.25">
      <c r="A9" s="256" t="s">
        <v>8</v>
      </c>
      <c r="B9" s="257"/>
      <c r="C9" s="257"/>
      <c r="D9" s="257"/>
      <c r="E9" s="258"/>
    </row>
    <row r="10" spans="1:5" x14ac:dyDescent="0.25">
      <c r="A10" s="259" t="s">
        <v>9</v>
      </c>
      <c r="B10" s="260"/>
      <c r="C10" s="260"/>
      <c r="D10" s="261"/>
      <c r="E10" s="141" t="s">
        <v>10</v>
      </c>
    </row>
    <row r="11" spans="1:5" ht="25.5" customHeight="1" x14ac:dyDescent="0.25">
      <c r="A11" s="139"/>
      <c r="B11" s="194" t="s">
        <v>135</v>
      </c>
      <c r="C11" s="247" t="s">
        <v>412</v>
      </c>
      <c r="D11" s="248"/>
      <c r="E11" s="249"/>
    </row>
    <row r="12" spans="1:5" x14ac:dyDescent="0.25">
      <c r="A12" s="139">
        <v>2</v>
      </c>
      <c r="B12" s="142" t="s">
        <v>11</v>
      </c>
      <c r="C12" s="143"/>
      <c r="D12" s="144"/>
      <c r="E12" s="145">
        <v>0</v>
      </c>
    </row>
    <row r="13" spans="1:5" ht="25.5" x14ac:dyDescent="0.25">
      <c r="A13" s="139">
        <v>3</v>
      </c>
      <c r="B13" s="194" t="s">
        <v>12</v>
      </c>
      <c r="C13" s="305" t="s">
        <v>414</v>
      </c>
      <c r="D13" s="306"/>
      <c r="E13" s="307"/>
    </row>
    <row r="14" spans="1:5" x14ac:dyDescent="0.25">
      <c r="A14" s="139">
        <v>4</v>
      </c>
      <c r="B14" s="146" t="s">
        <v>13</v>
      </c>
      <c r="C14" s="265" t="s">
        <v>336</v>
      </c>
      <c r="D14" s="266"/>
      <c r="E14" s="267"/>
    </row>
    <row r="15" spans="1:5" x14ac:dyDescent="0.25">
      <c r="A15" s="262" t="s">
        <v>14</v>
      </c>
      <c r="B15" s="263"/>
      <c r="C15" s="263"/>
      <c r="D15" s="264"/>
      <c r="E15" s="147"/>
    </row>
    <row r="16" spans="1:5" x14ac:dyDescent="0.25">
      <c r="A16" s="202">
        <v>1</v>
      </c>
      <c r="B16" s="268" t="s">
        <v>15</v>
      </c>
      <c r="C16" s="269"/>
      <c r="D16" s="270"/>
      <c r="E16" s="149" t="s">
        <v>10</v>
      </c>
    </row>
    <row r="17" spans="1:5" x14ac:dyDescent="0.25">
      <c r="A17" s="150" t="s">
        <v>0</v>
      </c>
      <c r="B17" s="151" t="s">
        <v>16</v>
      </c>
      <c r="C17" s="271"/>
      <c r="D17" s="272"/>
      <c r="E17" s="152">
        <f>+E12</f>
        <v>0</v>
      </c>
    </row>
    <row r="18" spans="1:5" ht="15" customHeight="1" x14ac:dyDescent="0.25">
      <c r="A18" s="150" t="s">
        <v>2</v>
      </c>
      <c r="B18" s="151" t="s">
        <v>17</v>
      </c>
      <c r="C18" s="273"/>
      <c r="D18" s="274"/>
      <c r="E18" s="153">
        <v>0</v>
      </c>
    </row>
    <row r="19" spans="1:5" ht="15" customHeight="1" x14ac:dyDescent="0.25">
      <c r="A19" s="150" t="s">
        <v>3</v>
      </c>
      <c r="B19" s="151" t="s">
        <v>444</v>
      </c>
      <c r="C19" s="273"/>
      <c r="D19" s="274"/>
      <c r="E19" s="153">
        <v>0</v>
      </c>
    </row>
    <row r="20" spans="1:5" ht="15" customHeight="1" x14ac:dyDescent="0.25">
      <c r="A20" s="150" t="s">
        <v>5</v>
      </c>
      <c r="B20" s="151" t="s">
        <v>19</v>
      </c>
      <c r="C20" s="273"/>
      <c r="D20" s="274"/>
      <c r="E20" s="153">
        <f>(((E17/180)*0.2))*0</f>
        <v>0</v>
      </c>
    </row>
    <row r="21" spans="1:5" ht="23.25" customHeight="1" x14ac:dyDescent="0.25">
      <c r="A21" s="150" t="s">
        <v>21</v>
      </c>
      <c r="B21" s="151" t="s">
        <v>22</v>
      </c>
      <c r="C21" s="275"/>
      <c r="D21" s="276"/>
      <c r="E21" s="153">
        <v>0</v>
      </c>
    </row>
    <row r="22" spans="1:5" x14ac:dyDescent="0.25">
      <c r="A22" s="150" t="s">
        <v>24</v>
      </c>
      <c r="B22" s="154" t="s">
        <v>136</v>
      </c>
      <c r="C22" s="273"/>
      <c r="D22" s="274"/>
      <c r="E22" s="153">
        <v>0</v>
      </c>
    </row>
    <row r="23" spans="1:5" x14ac:dyDescent="0.25">
      <c r="A23" s="150" t="s">
        <v>25</v>
      </c>
      <c r="B23" s="155" t="s">
        <v>137</v>
      </c>
      <c r="C23" s="273"/>
      <c r="D23" s="274"/>
      <c r="E23" s="153">
        <v>0</v>
      </c>
    </row>
    <row r="24" spans="1:5" x14ac:dyDescent="0.25">
      <c r="A24" s="277" t="s">
        <v>26</v>
      </c>
      <c r="B24" s="278"/>
      <c r="C24" s="278"/>
      <c r="D24" s="279"/>
      <c r="E24" s="156">
        <f>SUM(E17:E23)</f>
        <v>0</v>
      </c>
    </row>
    <row r="25" spans="1:5" x14ac:dyDescent="0.25">
      <c r="A25" s="262" t="s">
        <v>55</v>
      </c>
      <c r="B25" s="263"/>
      <c r="C25" s="263"/>
      <c r="D25" s="264"/>
      <c r="E25" s="147"/>
    </row>
    <row r="26" spans="1:5" x14ac:dyDescent="0.25">
      <c r="A26" s="202" t="s">
        <v>158</v>
      </c>
      <c r="B26" s="268" t="s">
        <v>339</v>
      </c>
      <c r="C26" s="269"/>
      <c r="D26" s="270"/>
      <c r="E26" s="149" t="s">
        <v>10</v>
      </c>
    </row>
    <row r="27" spans="1:5" x14ac:dyDescent="0.25">
      <c r="A27" s="157" t="s">
        <v>0</v>
      </c>
      <c r="B27" s="158" t="s">
        <v>33</v>
      </c>
      <c r="C27" s="146"/>
      <c r="D27" s="159">
        <f>1/12</f>
        <v>8.3299999999999999E-2</v>
      </c>
      <c r="E27" s="147">
        <v>0</v>
      </c>
    </row>
    <row r="28" spans="1:5" x14ac:dyDescent="0.25">
      <c r="A28" s="157" t="s">
        <v>2</v>
      </c>
      <c r="B28" s="158" t="s">
        <v>445</v>
      </c>
      <c r="C28" s="146"/>
      <c r="D28" s="159">
        <v>0.1111</v>
      </c>
      <c r="E28" s="147">
        <v>0</v>
      </c>
    </row>
    <row r="29" spans="1:5" x14ac:dyDescent="0.25">
      <c r="A29" s="277" t="s">
        <v>31</v>
      </c>
      <c r="B29" s="278"/>
      <c r="C29" s="280"/>
      <c r="D29" s="160">
        <f>SUM(D27:D28)</f>
        <v>0.19439999999999999</v>
      </c>
      <c r="E29" s="156">
        <f>SUM(E27:E28)</f>
        <v>0</v>
      </c>
    </row>
    <row r="30" spans="1:5" ht="24.75" customHeight="1" x14ac:dyDescent="0.25">
      <c r="A30" s="308" t="s">
        <v>340</v>
      </c>
      <c r="B30" s="309"/>
      <c r="C30" s="309"/>
      <c r="D30" s="309"/>
      <c r="E30" s="310"/>
    </row>
    <row r="31" spans="1:5" x14ac:dyDescent="0.25">
      <c r="A31" s="202" t="s">
        <v>159</v>
      </c>
      <c r="B31" s="268" t="s">
        <v>29</v>
      </c>
      <c r="C31" s="269"/>
      <c r="D31" s="270"/>
      <c r="E31" s="149" t="s">
        <v>10</v>
      </c>
    </row>
    <row r="32" spans="1:5" x14ac:dyDescent="0.25">
      <c r="A32" s="157" t="s">
        <v>0</v>
      </c>
      <c r="B32" s="161" t="s">
        <v>341</v>
      </c>
      <c r="C32" s="146"/>
      <c r="D32" s="159">
        <v>0.2</v>
      </c>
      <c r="E32" s="147">
        <v>0</v>
      </c>
    </row>
    <row r="33" spans="1:5" x14ac:dyDescent="0.25">
      <c r="A33" s="157" t="s">
        <v>2</v>
      </c>
      <c r="B33" s="162" t="s">
        <v>342</v>
      </c>
      <c r="C33" s="146"/>
      <c r="D33" s="159">
        <v>1.4999999999999999E-2</v>
      </c>
      <c r="E33" s="147">
        <v>0</v>
      </c>
    </row>
    <row r="34" spans="1:5" x14ac:dyDescent="0.25">
      <c r="A34" s="157" t="s">
        <v>3</v>
      </c>
      <c r="B34" s="146" t="s">
        <v>343</v>
      </c>
      <c r="C34" s="146"/>
      <c r="D34" s="159">
        <v>0.01</v>
      </c>
      <c r="E34" s="147">
        <v>0</v>
      </c>
    </row>
    <row r="35" spans="1:5" x14ac:dyDescent="0.25">
      <c r="A35" s="157" t="s">
        <v>5</v>
      </c>
      <c r="B35" s="163" t="s">
        <v>344</v>
      </c>
      <c r="C35" s="146"/>
      <c r="D35" s="159">
        <v>2E-3</v>
      </c>
      <c r="E35" s="147">
        <v>0</v>
      </c>
    </row>
    <row r="36" spans="1:5" x14ac:dyDescent="0.25">
      <c r="A36" s="157" t="s">
        <v>21</v>
      </c>
      <c r="B36" s="146" t="s">
        <v>345</v>
      </c>
      <c r="C36" s="146"/>
      <c r="D36" s="159">
        <v>2.5000000000000001E-2</v>
      </c>
      <c r="E36" s="147">
        <v>0</v>
      </c>
    </row>
    <row r="37" spans="1:5" x14ac:dyDescent="0.25">
      <c r="A37" s="157" t="s">
        <v>24</v>
      </c>
      <c r="B37" s="162" t="s">
        <v>346</v>
      </c>
      <c r="C37" s="146"/>
      <c r="D37" s="159">
        <v>0.08</v>
      </c>
      <c r="E37" s="147">
        <v>0</v>
      </c>
    </row>
    <row r="38" spans="1:5" x14ac:dyDescent="0.25">
      <c r="A38" s="157" t="s">
        <v>25</v>
      </c>
      <c r="B38" s="163" t="s">
        <v>347</v>
      </c>
      <c r="C38" s="146"/>
      <c r="D38" s="159">
        <v>0.03</v>
      </c>
      <c r="E38" s="147">
        <v>0</v>
      </c>
    </row>
    <row r="39" spans="1:5" x14ac:dyDescent="0.25">
      <c r="A39" s="157" t="s">
        <v>30</v>
      </c>
      <c r="B39" s="164" t="s">
        <v>348</v>
      </c>
      <c r="C39" s="146"/>
      <c r="D39" s="159">
        <v>6.0000000000000001E-3</v>
      </c>
      <c r="E39" s="147">
        <v>0</v>
      </c>
    </row>
    <row r="40" spans="1:5" x14ac:dyDescent="0.25">
      <c r="A40" s="277" t="s">
        <v>31</v>
      </c>
      <c r="B40" s="278"/>
      <c r="C40" s="280"/>
      <c r="D40" s="160">
        <f>SUM(D32:D39)</f>
        <v>0.36799999999999999</v>
      </c>
      <c r="E40" s="156">
        <f>SUM(E32:E39)</f>
        <v>0</v>
      </c>
    </row>
    <row r="41" spans="1:5" x14ac:dyDescent="0.25">
      <c r="A41" s="202" t="s">
        <v>349</v>
      </c>
      <c r="B41" s="268" t="s">
        <v>350</v>
      </c>
      <c r="C41" s="269"/>
      <c r="D41" s="270"/>
      <c r="E41" s="149" t="s">
        <v>10</v>
      </c>
    </row>
    <row r="42" spans="1:5" x14ac:dyDescent="0.25">
      <c r="A42" s="157" t="s">
        <v>0</v>
      </c>
      <c r="B42" s="155" t="s">
        <v>351</v>
      </c>
      <c r="C42" s="146"/>
      <c r="D42" s="154"/>
      <c r="E42" s="147">
        <v>0</v>
      </c>
    </row>
    <row r="43" spans="1:5" x14ac:dyDescent="0.25">
      <c r="A43" s="157" t="s">
        <v>2</v>
      </c>
      <c r="B43" s="155" t="s">
        <v>352</v>
      </c>
      <c r="C43" s="146"/>
      <c r="D43" s="166"/>
      <c r="E43" s="147">
        <v>0</v>
      </c>
    </row>
    <row r="44" spans="1:5" x14ac:dyDescent="0.25">
      <c r="A44" s="157" t="s">
        <v>3</v>
      </c>
      <c r="B44" s="155" t="s">
        <v>353</v>
      </c>
      <c r="C44" s="146"/>
      <c r="D44" s="166"/>
      <c r="E44" s="147">
        <v>0</v>
      </c>
    </row>
    <row r="45" spans="1:5" x14ac:dyDescent="0.25">
      <c r="A45" s="157" t="s">
        <v>5</v>
      </c>
      <c r="B45" s="155" t="s">
        <v>354</v>
      </c>
      <c r="C45" s="146"/>
      <c r="D45" s="166"/>
      <c r="E45" s="147">
        <v>0</v>
      </c>
    </row>
    <row r="46" spans="1:5" x14ac:dyDescent="0.25">
      <c r="A46" s="157" t="s">
        <v>21</v>
      </c>
      <c r="B46" s="155" t="s">
        <v>355</v>
      </c>
      <c r="C46" s="146"/>
      <c r="D46" s="166"/>
      <c r="E46" s="147">
        <v>0</v>
      </c>
    </row>
    <row r="47" spans="1:5" x14ac:dyDescent="0.25">
      <c r="A47" s="277" t="s">
        <v>27</v>
      </c>
      <c r="B47" s="278"/>
      <c r="C47" s="278"/>
      <c r="D47" s="279"/>
      <c r="E47" s="156">
        <f>SUM(E42:E46)</f>
        <v>0</v>
      </c>
    </row>
    <row r="48" spans="1:5" x14ac:dyDescent="0.25">
      <c r="A48" s="262" t="s">
        <v>356</v>
      </c>
      <c r="B48" s="263"/>
      <c r="C48" s="263"/>
      <c r="D48" s="264"/>
      <c r="E48" s="147"/>
    </row>
    <row r="49" spans="1:5" x14ac:dyDescent="0.25">
      <c r="A49" s="202" t="s">
        <v>158</v>
      </c>
      <c r="B49" s="268" t="s">
        <v>357</v>
      </c>
      <c r="C49" s="269"/>
      <c r="D49" s="270"/>
      <c r="E49" s="147">
        <v>0</v>
      </c>
    </row>
    <row r="50" spans="1:5" x14ac:dyDescent="0.25">
      <c r="A50" s="202" t="s">
        <v>159</v>
      </c>
      <c r="B50" s="158" t="s">
        <v>358</v>
      </c>
      <c r="C50" s="146"/>
      <c r="D50" s="167" t="s">
        <v>133</v>
      </c>
      <c r="E50" s="147">
        <v>0</v>
      </c>
    </row>
    <row r="51" spans="1:5" x14ac:dyDescent="0.25">
      <c r="A51" s="202" t="s">
        <v>349</v>
      </c>
      <c r="B51" s="158" t="s">
        <v>359</v>
      </c>
      <c r="C51" s="146"/>
      <c r="D51" s="167" t="s">
        <v>133</v>
      </c>
      <c r="E51" s="147">
        <v>0</v>
      </c>
    </row>
    <row r="52" spans="1:5" x14ac:dyDescent="0.25">
      <c r="A52" s="277" t="s">
        <v>31</v>
      </c>
      <c r="B52" s="278"/>
      <c r="C52" s="280"/>
      <c r="D52" s="168" t="s">
        <v>133</v>
      </c>
      <c r="E52" s="156">
        <f>+E49+E50+E51</f>
        <v>0</v>
      </c>
    </row>
    <row r="53" spans="1:5" x14ac:dyDescent="0.25">
      <c r="A53" s="262" t="s">
        <v>360</v>
      </c>
      <c r="B53" s="263"/>
      <c r="C53" s="263"/>
      <c r="D53" s="264"/>
      <c r="E53" s="147"/>
    </row>
    <row r="54" spans="1:5" x14ac:dyDescent="0.25">
      <c r="A54" s="202" t="s">
        <v>361</v>
      </c>
      <c r="B54" s="268" t="s">
        <v>34</v>
      </c>
      <c r="C54" s="269"/>
      <c r="D54" s="270"/>
      <c r="E54" s="149" t="s">
        <v>10</v>
      </c>
    </row>
    <row r="55" spans="1:5" x14ac:dyDescent="0.25">
      <c r="A55" s="157" t="s">
        <v>0</v>
      </c>
      <c r="B55" s="158" t="s">
        <v>362</v>
      </c>
      <c r="C55" s="162"/>
      <c r="D55" s="159">
        <v>4.1999999999999997E-3</v>
      </c>
      <c r="E55" s="147">
        <v>0</v>
      </c>
    </row>
    <row r="56" spans="1:5" x14ac:dyDescent="0.25">
      <c r="A56" s="157" t="s">
        <v>2</v>
      </c>
      <c r="B56" s="155" t="s">
        <v>363</v>
      </c>
      <c r="C56" s="162"/>
      <c r="D56" s="159">
        <f>D37*D55</f>
        <v>2.9999999999999997E-4</v>
      </c>
      <c r="E56" s="147">
        <v>0</v>
      </c>
    </row>
    <row r="57" spans="1:5" ht="25.5" x14ac:dyDescent="0.25">
      <c r="A57" s="157" t="s">
        <v>3</v>
      </c>
      <c r="B57" s="155" t="s">
        <v>364</v>
      </c>
      <c r="C57" s="162"/>
      <c r="D57" s="159">
        <f>(0.08*0.4*0.9)*(1+0.0833+0.09075+0.03025)</f>
        <v>3.4700000000000002E-2</v>
      </c>
      <c r="E57" s="147">
        <v>0</v>
      </c>
    </row>
    <row r="58" spans="1:5" x14ac:dyDescent="0.25">
      <c r="A58" s="157" t="s">
        <v>5</v>
      </c>
      <c r="B58" s="169" t="s">
        <v>35</v>
      </c>
      <c r="C58" s="162"/>
      <c r="D58" s="159">
        <v>1.9400000000000001E-2</v>
      </c>
      <c r="E58" s="147">
        <v>0</v>
      </c>
    </row>
    <row r="59" spans="1:5" ht="25.5" x14ac:dyDescent="0.25">
      <c r="A59" s="157" t="s">
        <v>21</v>
      </c>
      <c r="B59" s="155" t="s">
        <v>365</v>
      </c>
      <c r="C59" s="162"/>
      <c r="D59" s="159">
        <f>D40*D58</f>
        <v>7.1000000000000004E-3</v>
      </c>
      <c r="E59" s="147">
        <v>0</v>
      </c>
    </row>
    <row r="60" spans="1:5" ht="25.5" x14ac:dyDescent="0.25">
      <c r="A60" s="157" t="s">
        <v>24</v>
      </c>
      <c r="B60" s="155" t="s">
        <v>366</v>
      </c>
      <c r="C60" s="162"/>
      <c r="D60" s="159">
        <f>(0.08*0.4)*(0.08*D37)</f>
        <v>2.0000000000000001E-4</v>
      </c>
      <c r="E60" s="147">
        <v>0</v>
      </c>
    </row>
    <row r="61" spans="1:5" x14ac:dyDescent="0.25">
      <c r="A61" s="277" t="s">
        <v>31</v>
      </c>
      <c r="B61" s="278"/>
      <c r="C61" s="278"/>
      <c r="D61" s="170">
        <f>SUM(D55:D60)</f>
        <v>6.59E-2</v>
      </c>
      <c r="E61" s="156">
        <f>SUM(E55:E60)</f>
        <v>0</v>
      </c>
    </row>
    <row r="62" spans="1:5" x14ac:dyDescent="0.25">
      <c r="A62" s="262" t="s">
        <v>367</v>
      </c>
      <c r="B62" s="263"/>
      <c r="C62" s="263"/>
      <c r="D62" s="264"/>
      <c r="E62" s="147"/>
    </row>
    <row r="63" spans="1:5" x14ac:dyDescent="0.25">
      <c r="A63" s="202" t="s">
        <v>28</v>
      </c>
      <c r="B63" s="284" t="s">
        <v>368</v>
      </c>
      <c r="C63" s="263"/>
      <c r="D63" s="264"/>
      <c r="E63" s="149" t="s">
        <v>10</v>
      </c>
    </row>
    <row r="64" spans="1:5" x14ac:dyDescent="0.25">
      <c r="A64" s="157" t="s">
        <v>0</v>
      </c>
      <c r="B64" s="158" t="s">
        <v>400</v>
      </c>
      <c r="C64" s="146"/>
      <c r="D64" s="159">
        <f>D28/12</f>
        <v>9.2999999999999992E-3</v>
      </c>
      <c r="E64" s="147">
        <v>0</v>
      </c>
    </row>
    <row r="65" spans="1:5" ht="25.5" x14ac:dyDescent="0.25">
      <c r="A65" s="157" t="s">
        <v>2</v>
      </c>
      <c r="B65" s="158" t="s">
        <v>369</v>
      </c>
      <c r="C65" s="146"/>
      <c r="D65" s="159">
        <v>1.66E-2</v>
      </c>
      <c r="E65" s="147">
        <v>0</v>
      </c>
    </row>
    <row r="66" spans="1:5" x14ac:dyDescent="0.25">
      <c r="A66" s="157" t="s">
        <v>3</v>
      </c>
      <c r="B66" s="158" t="s">
        <v>370</v>
      </c>
      <c r="C66" s="146"/>
      <c r="D66" s="159">
        <v>2.0000000000000001E-4</v>
      </c>
      <c r="E66" s="147">
        <v>0</v>
      </c>
    </row>
    <row r="67" spans="1:5" x14ac:dyDescent="0.25">
      <c r="A67" s="157" t="s">
        <v>5</v>
      </c>
      <c r="B67" s="158" t="s">
        <v>371</v>
      </c>
      <c r="C67" s="146"/>
      <c r="D67" s="159">
        <v>2.8E-3</v>
      </c>
      <c r="E67" s="147">
        <v>0</v>
      </c>
    </row>
    <row r="68" spans="1:5" x14ac:dyDescent="0.25">
      <c r="A68" s="157" t="s">
        <v>21</v>
      </c>
      <c r="B68" s="158" t="s">
        <v>372</v>
      </c>
      <c r="C68" s="146"/>
      <c r="D68" s="159">
        <v>2.9999999999999997E-4</v>
      </c>
      <c r="E68" s="147">
        <v>0</v>
      </c>
    </row>
    <row r="69" spans="1:5" x14ac:dyDescent="0.25">
      <c r="A69" s="157" t="s">
        <v>24</v>
      </c>
      <c r="B69" s="158" t="s">
        <v>451</v>
      </c>
      <c r="C69" s="162"/>
      <c r="D69" s="159">
        <v>0</v>
      </c>
      <c r="E69" s="147">
        <v>0</v>
      </c>
    </row>
    <row r="70" spans="1:5" x14ac:dyDescent="0.25">
      <c r="A70" s="277" t="s">
        <v>373</v>
      </c>
      <c r="B70" s="278"/>
      <c r="C70" s="279"/>
      <c r="D70" s="170">
        <f>SUM(D64:D69)</f>
        <v>2.92E-2</v>
      </c>
      <c r="E70" s="156">
        <f>SUM(E64:E69)</f>
        <v>0</v>
      </c>
    </row>
    <row r="71" spans="1:5" x14ac:dyDescent="0.25">
      <c r="A71" s="262"/>
      <c r="B71" s="263"/>
      <c r="C71" s="263"/>
      <c r="D71" s="264"/>
      <c r="E71" s="147"/>
    </row>
    <row r="72" spans="1:5" x14ac:dyDescent="0.25">
      <c r="A72" s="202" t="s">
        <v>133</v>
      </c>
      <c r="B72" s="268" t="s">
        <v>374</v>
      </c>
      <c r="C72" s="269"/>
      <c r="D72" s="270"/>
      <c r="E72" s="149" t="s">
        <v>10</v>
      </c>
    </row>
    <row r="73" spans="1:5" x14ac:dyDescent="0.25">
      <c r="A73" s="157" t="s">
        <v>0</v>
      </c>
      <c r="B73" s="158" t="s">
        <v>375</v>
      </c>
      <c r="C73" s="146"/>
      <c r="D73" s="159">
        <v>0</v>
      </c>
      <c r="E73" s="147">
        <v>0</v>
      </c>
    </row>
    <row r="74" spans="1:5" x14ac:dyDescent="0.25">
      <c r="A74" s="277" t="s">
        <v>31</v>
      </c>
      <c r="B74" s="278"/>
      <c r="C74" s="278"/>
      <c r="D74" s="160">
        <f>D73</f>
        <v>0</v>
      </c>
      <c r="E74" s="156">
        <f>E73</f>
        <v>0</v>
      </c>
    </row>
    <row r="75" spans="1:5" x14ac:dyDescent="0.25">
      <c r="A75" s="262" t="s">
        <v>376</v>
      </c>
      <c r="B75" s="263"/>
      <c r="C75" s="263"/>
      <c r="D75" s="264"/>
      <c r="E75" s="147"/>
    </row>
    <row r="76" spans="1:5" x14ac:dyDescent="0.25">
      <c r="A76" s="202">
        <v>4</v>
      </c>
      <c r="B76" s="268" t="s">
        <v>36</v>
      </c>
      <c r="C76" s="269"/>
      <c r="D76" s="270"/>
      <c r="E76" s="149" t="s">
        <v>10</v>
      </c>
    </row>
    <row r="77" spans="1:5" x14ac:dyDescent="0.25">
      <c r="A77" s="157" t="s">
        <v>28</v>
      </c>
      <c r="B77" s="158" t="s">
        <v>368</v>
      </c>
      <c r="C77" s="146"/>
      <c r="D77" s="159">
        <f>D70</f>
        <v>2.92E-2</v>
      </c>
      <c r="E77" s="147">
        <v>0</v>
      </c>
    </row>
    <row r="78" spans="1:5" x14ac:dyDescent="0.25">
      <c r="A78" s="157" t="s">
        <v>32</v>
      </c>
      <c r="B78" s="158" t="s">
        <v>374</v>
      </c>
      <c r="C78" s="162"/>
      <c r="D78" s="159">
        <f>D74</f>
        <v>0</v>
      </c>
      <c r="E78" s="147">
        <v>0</v>
      </c>
    </row>
    <row r="79" spans="1:5" x14ac:dyDescent="0.25">
      <c r="A79" s="277" t="s">
        <v>377</v>
      </c>
      <c r="B79" s="278"/>
      <c r="C79" s="279"/>
      <c r="D79" s="170">
        <f>SUM(D74:D78)</f>
        <v>2.92E-2</v>
      </c>
      <c r="E79" s="156">
        <f>SUM(E77:E78)</f>
        <v>0</v>
      </c>
    </row>
    <row r="80" spans="1:5" x14ac:dyDescent="0.25">
      <c r="A80" s="262" t="s">
        <v>378</v>
      </c>
      <c r="B80" s="263"/>
      <c r="C80" s="263"/>
      <c r="D80" s="264"/>
      <c r="E80" s="147"/>
    </row>
    <row r="81" spans="1:5" x14ac:dyDescent="0.25">
      <c r="A81" s="202">
        <v>5</v>
      </c>
      <c r="B81" s="268" t="s">
        <v>379</v>
      </c>
      <c r="C81" s="269"/>
      <c r="D81" s="270"/>
      <c r="E81" s="149" t="s">
        <v>10</v>
      </c>
    </row>
    <row r="82" spans="1:5" x14ac:dyDescent="0.25">
      <c r="A82" s="157" t="s">
        <v>0</v>
      </c>
      <c r="B82" s="158" t="s">
        <v>380</v>
      </c>
      <c r="C82" s="146"/>
      <c r="D82" s="159" t="s">
        <v>133</v>
      </c>
      <c r="E82" s="147">
        <v>0</v>
      </c>
    </row>
    <row r="83" spans="1:5" x14ac:dyDescent="0.25">
      <c r="A83" s="157" t="s">
        <v>2</v>
      </c>
      <c r="B83" s="158" t="s">
        <v>381</v>
      </c>
      <c r="C83" s="146"/>
      <c r="D83" s="159"/>
      <c r="E83" s="147">
        <v>0</v>
      </c>
    </row>
    <row r="84" spans="1:5" x14ac:dyDescent="0.25">
      <c r="A84" s="157" t="s">
        <v>3</v>
      </c>
      <c r="B84" s="158" t="s">
        <v>200</v>
      </c>
      <c r="C84" s="146"/>
      <c r="D84" s="159"/>
      <c r="E84" s="147">
        <v>0</v>
      </c>
    </row>
    <row r="85" spans="1:5" ht="25.5" x14ac:dyDescent="0.25">
      <c r="A85" s="157" t="s">
        <v>5</v>
      </c>
      <c r="B85" s="158" t="s">
        <v>382</v>
      </c>
      <c r="C85" s="146"/>
      <c r="D85" s="159"/>
      <c r="E85" s="147">
        <v>0</v>
      </c>
    </row>
    <row r="86" spans="1:5" x14ac:dyDescent="0.25">
      <c r="A86" s="157" t="s">
        <v>21</v>
      </c>
      <c r="B86" s="158" t="s">
        <v>402</v>
      </c>
      <c r="C86" s="162"/>
      <c r="D86" s="159" t="s">
        <v>133</v>
      </c>
      <c r="E86" s="147">
        <v>0</v>
      </c>
    </row>
    <row r="87" spans="1:5" x14ac:dyDescent="0.25">
      <c r="A87" s="277" t="s">
        <v>384</v>
      </c>
      <c r="B87" s="278"/>
      <c r="C87" s="279"/>
      <c r="D87" s="170" t="s">
        <v>133</v>
      </c>
      <c r="E87" s="156">
        <f>SUM(E82:E86)</f>
        <v>0</v>
      </c>
    </row>
    <row r="88" spans="1:5" x14ac:dyDescent="0.25">
      <c r="A88" s="259" t="s">
        <v>37</v>
      </c>
      <c r="B88" s="261"/>
      <c r="C88" s="285" t="s">
        <v>31</v>
      </c>
      <c r="D88" s="261"/>
      <c r="E88" s="147">
        <v>0</v>
      </c>
    </row>
    <row r="89" spans="1:5" ht="24" customHeight="1" x14ac:dyDescent="0.25">
      <c r="A89" s="286" t="s">
        <v>385</v>
      </c>
      <c r="B89" s="287"/>
      <c r="C89" s="287"/>
      <c r="D89" s="171"/>
      <c r="E89" s="156">
        <f>E88</f>
        <v>0</v>
      </c>
    </row>
    <row r="90" spans="1:5" x14ac:dyDescent="0.25">
      <c r="A90" s="262" t="s">
        <v>386</v>
      </c>
      <c r="B90" s="263"/>
      <c r="C90" s="263" t="s">
        <v>38</v>
      </c>
      <c r="D90" s="264" t="s">
        <v>39</v>
      </c>
      <c r="E90" s="147"/>
    </row>
    <row r="91" spans="1:5" x14ac:dyDescent="0.25">
      <c r="A91" s="202">
        <v>6</v>
      </c>
      <c r="B91" s="268" t="s">
        <v>40</v>
      </c>
      <c r="C91" s="269"/>
      <c r="D91" s="270"/>
      <c r="E91" s="149" t="s">
        <v>10</v>
      </c>
    </row>
    <row r="92" spans="1:5" x14ac:dyDescent="0.25">
      <c r="A92" s="202" t="s">
        <v>0</v>
      </c>
      <c r="B92" s="158" t="s">
        <v>41</v>
      </c>
      <c r="C92" s="288">
        <v>0.05</v>
      </c>
      <c r="D92" s="289"/>
      <c r="E92" s="147">
        <v>0</v>
      </c>
    </row>
    <row r="93" spans="1:5" x14ac:dyDescent="0.25">
      <c r="A93" s="202" t="s">
        <v>2</v>
      </c>
      <c r="B93" s="158" t="s">
        <v>42</v>
      </c>
      <c r="C93" s="288">
        <v>6.7900000000000002E-2</v>
      </c>
      <c r="D93" s="289"/>
      <c r="E93" s="147">
        <v>0</v>
      </c>
    </row>
    <row r="94" spans="1:5" ht="16.5" customHeight="1" x14ac:dyDescent="0.25">
      <c r="A94" s="290" t="s">
        <v>3</v>
      </c>
      <c r="B94" s="292" t="s">
        <v>393</v>
      </c>
      <c r="C94" s="293"/>
      <c r="D94" s="172">
        <f>+(100-14.25)/100</f>
        <v>0.85750000000000004</v>
      </c>
      <c r="E94" s="147">
        <v>0</v>
      </c>
    </row>
    <row r="95" spans="1:5" x14ac:dyDescent="0.25">
      <c r="A95" s="290"/>
      <c r="B95" s="201" t="s">
        <v>43</v>
      </c>
      <c r="C95" s="169"/>
      <c r="D95" s="169"/>
      <c r="E95" s="147">
        <v>0</v>
      </c>
    </row>
    <row r="96" spans="1:5" x14ac:dyDescent="0.25">
      <c r="A96" s="290"/>
      <c r="B96" s="175" t="s">
        <v>44</v>
      </c>
      <c r="C96" s="176"/>
      <c r="D96" s="177"/>
      <c r="E96" s="147"/>
    </row>
    <row r="97" spans="1:5" x14ac:dyDescent="0.25">
      <c r="A97" s="290"/>
      <c r="B97" s="178" t="s">
        <v>387</v>
      </c>
      <c r="C97" s="179"/>
      <c r="D97" s="159">
        <v>1.6500000000000001E-2</v>
      </c>
      <c r="E97" s="147">
        <v>0</v>
      </c>
    </row>
    <row r="98" spans="1:5" x14ac:dyDescent="0.25">
      <c r="A98" s="290"/>
      <c r="B98" s="178" t="s">
        <v>388</v>
      </c>
      <c r="C98" s="179"/>
      <c r="D98" s="159">
        <v>7.5999999999999998E-2</v>
      </c>
      <c r="E98" s="147">
        <v>0</v>
      </c>
    </row>
    <row r="99" spans="1:5" x14ac:dyDescent="0.25">
      <c r="A99" s="290"/>
      <c r="B99" s="180" t="s">
        <v>45</v>
      </c>
      <c r="C99" s="181"/>
      <c r="D99" s="161"/>
      <c r="E99" s="147"/>
    </row>
    <row r="100" spans="1:5" x14ac:dyDescent="0.25">
      <c r="A100" s="290"/>
      <c r="B100" s="180" t="s">
        <v>46</v>
      </c>
      <c r="C100" s="181"/>
      <c r="D100" s="182"/>
      <c r="E100" s="147"/>
    </row>
    <row r="101" spans="1:5" ht="15.75" thickBot="1" x14ac:dyDescent="0.3">
      <c r="A101" s="291"/>
      <c r="B101" s="183" t="s">
        <v>203</v>
      </c>
      <c r="C101" s="184"/>
      <c r="D101" s="185">
        <v>0.05</v>
      </c>
      <c r="E101" s="147">
        <v>0</v>
      </c>
    </row>
    <row r="102" spans="1:5" ht="15.75" thickBot="1" x14ac:dyDescent="0.3">
      <c r="A102" s="187"/>
      <c r="B102" s="188" t="s">
        <v>47</v>
      </c>
      <c r="C102" s="188"/>
      <c r="D102" s="189">
        <f>SUM(D97:D101)</f>
        <v>0.14249999999999999</v>
      </c>
      <c r="E102" s="190">
        <f>SUM(E97:E101)</f>
        <v>0</v>
      </c>
    </row>
    <row r="103" spans="1:5" x14ac:dyDescent="0.25">
      <c r="A103" s="294" t="s">
        <v>48</v>
      </c>
      <c r="B103" s="295"/>
      <c r="C103" s="295"/>
      <c r="D103" s="296"/>
      <c r="E103" s="191">
        <f>+E92+E93+E102</f>
        <v>0</v>
      </c>
    </row>
    <row r="104" spans="1:5" x14ac:dyDescent="0.25">
      <c r="A104" s="259" t="s">
        <v>49</v>
      </c>
      <c r="B104" s="260"/>
      <c r="C104" s="260"/>
      <c r="D104" s="261"/>
      <c r="E104" s="141" t="s">
        <v>10</v>
      </c>
    </row>
    <row r="105" spans="1:5" x14ac:dyDescent="0.25">
      <c r="A105" s="202" t="s">
        <v>0</v>
      </c>
      <c r="B105" s="268" t="s">
        <v>50</v>
      </c>
      <c r="C105" s="297"/>
      <c r="D105" s="298"/>
      <c r="E105" s="147">
        <v>0</v>
      </c>
    </row>
    <row r="106" spans="1:5" x14ac:dyDescent="0.25">
      <c r="A106" s="202" t="s">
        <v>2</v>
      </c>
      <c r="B106" s="268" t="s">
        <v>389</v>
      </c>
      <c r="C106" s="297"/>
      <c r="D106" s="298"/>
      <c r="E106" s="147">
        <v>0</v>
      </c>
    </row>
    <row r="107" spans="1:5" x14ac:dyDescent="0.25">
      <c r="A107" s="202" t="s">
        <v>3</v>
      </c>
      <c r="B107" s="268" t="s">
        <v>390</v>
      </c>
      <c r="C107" s="297"/>
      <c r="D107" s="298"/>
      <c r="E107" s="147">
        <v>0</v>
      </c>
    </row>
    <row r="108" spans="1:5" x14ac:dyDescent="0.25">
      <c r="A108" s="202" t="s">
        <v>5</v>
      </c>
      <c r="B108" s="268" t="s">
        <v>391</v>
      </c>
      <c r="C108" s="297"/>
      <c r="D108" s="298"/>
      <c r="E108" s="147">
        <v>0</v>
      </c>
    </row>
    <row r="109" spans="1:5" x14ac:dyDescent="0.25">
      <c r="A109" s="202" t="s">
        <v>5</v>
      </c>
      <c r="B109" s="268" t="s">
        <v>392</v>
      </c>
      <c r="C109" s="297"/>
      <c r="D109" s="298"/>
      <c r="E109" s="147">
        <v>0</v>
      </c>
    </row>
    <row r="110" spans="1:5" x14ac:dyDescent="0.25">
      <c r="A110" s="302" t="s">
        <v>51</v>
      </c>
      <c r="B110" s="303"/>
      <c r="C110" s="304"/>
      <c r="D110" s="167"/>
      <c r="E110" s="147">
        <f>SUM(E105:E109)</f>
        <v>0</v>
      </c>
    </row>
    <row r="111" spans="1:5" x14ac:dyDescent="0.25">
      <c r="A111" s="202" t="s">
        <v>21</v>
      </c>
      <c r="B111" s="268" t="s">
        <v>452</v>
      </c>
      <c r="C111" s="297"/>
      <c r="D111" s="298"/>
      <c r="E111" s="147">
        <v>0</v>
      </c>
    </row>
    <row r="112" spans="1:5" ht="15.75" thickBot="1" x14ac:dyDescent="0.3">
      <c r="A112" s="299" t="s">
        <v>53</v>
      </c>
      <c r="B112" s="300"/>
      <c r="C112" s="300"/>
      <c r="D112" s="301"/>
      <c r="E112" s="192">
        <f>SUM(+E110+E111)</f>
        <v>0</v>
      </c>
    </row>
  </sheetData>
  <mergeCells count="68">
    <mergeCell ref="C13:E13"/>
    <mergeCell ref="A1:E1"/>
    <mergeCell ref="A2:E2"/>
    <mergeCell ref="C3:E3"/>
    <mergeCell ref="C4:E4"/>
    <mergeCell ref="C5:E5"/>
    <mergeCell ref="C6:E6"/>
    <mergeCell ref="A7:E7"/>
    <mergeCell ref="A8:E8"/>
    <mergeCell ref="A9:E9"/>
    <mergeCell ref="A10:D10"/>
    <mergeCell ref="C11:E11"/>
    <mergeCell ref="A25:D25"/>
    <mergeCell ref="C14:E14"/>
    <mergeCell ref="A15:D15"/>
    <mergeCell ref="B16:D16"/>
    <mergeCell ref="C17:D17"/>
    <mergeCell ref="C18:D18"/>
    <mergeCell ref="C19:D19"/>
    <mergeCell ref="C20:D20"/>
    <mergeCell ref="C21:D21"/>
    <mergeCell ref="C22:D22"/>
    <mergeCell ref="C23:D23"/>
    <mergeCell ref="A24:D24"/>
    <mergeCell ref="B54:D54"/>
    <mergeCell ref="B26:D26"/>
    <mergeCell ref="A29:C29"/>
    <mergeCell ref="A30:E30"/>
    <mergeCell ref="B31:D31"/>
    <mergeCell ref="A40:C40"/>
    <mergeCell ref="B41:D41"/>
    <mergeCell ref="A47:D47"/>
    <mergeCell ref="A48:D48"/>
    <mergeCell ref="B49:D49"/>
    <mergeCell ref="A52:C52"/>
    <mergeCell ref="A53:D53"/>
    <mergeCell ref="B81:D81"/>
    <mergeCell ref="A61:C61"/>
    <mergeCell ref="A62:D62"/>
    <mergeCell ref="B63:D63"/>
    <mergeCell ref="A70:C70"/>
    <mergeCell ref="A71:D71"/>
    <mergeCell ref="B72:D72"/>
    <mergeCell ref="A74:C74"/>
    <mergeCell ref="A75:D75"/>
    <mergeCell ref="B76:D76"/>
    <mergeCell ref="A79:C79"/>
    <mergeCell ref="A80:D80"/>
    <mergeCell ref="A104:D104"/>
    <mergeCell ref="A87:C87"/>
    <mergeCell ref="A88:B88"/>
    <mergeCell ref="C88:D88"/>
    <mergeCell ref="A89:C89"/>
    <mergeCell ref="A90:D90"/>
    <mergeCell ref="B91:D91"/>
    <mergeCell ref="C92:D92"/>
    <mergeCell ref="C93:D93"/>
    <mergeCell ref="A94:A101"/>
    <mergeCell ref="B94:C94"/>
    <mergeCell ref="A103:D103"/>
    <mergeCell ref="B111:D111"/>
    <mergeCell ref="A112:D112"/>
    <mergeCell ref="B105:D105"/>
    <mergeCell ref="B106:D106"/>
    <mergeCell ref="B107:D107"/>
    <mergeCell ref="B108:D108"/>
    <mergeCell ref="B109:D109"/>
    <mergeCell ref="A110:C110"/>
  </mergeCells>
  <hyperlinks>
    <hyperlink ref="B39" r:id="rId1" display="08 - Sebrae 0,3% ou 0,6% - IN nº 03, MPS/SRP/2005, Anexo II e III ver código da Tabela"/>
  </hyperlinks>
  <pageMargins left="0.511811024" right="0.511811024" top="0.78740157499999996" bottom="0.78740157499999996" header="0.31496062000000002" footer="0.31496062000000002"/>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showGridLines="0" topLeftCell="A82" zoomScaleNormal="100" workbookViewId="0">
      <selection activeCell="E111" sqref="E111"/>
    </sheetView>
  </sheetViews>
  <sheetFormatPr defaultRowHeight="15" x14ac:dyDescent="0.25"/>
  <cols>
    <col min="1" max="1" width="8.7109375" customWidth="1"/>
    <col min="2" max="2" width="44.42578125" customWidth="1"/>
    <col min="3" max="3" width="6.28515625" customWidth="1"/>
    <col min="4" max="4" width="17.140625" customWidth="1"/>
    <col min="5" max="5" width="12" customWidth="1"/>
  </cols>
  <sheetData>
    <row r="1" spans="1:5" ht="21.75" thickBot="1" x14ac:dyDescent="0.3">
      <c r="A1" s="238" t="s">
        <v>134</v>
      </c>
      <c r="B1" s="239"/>
      <c r="C1" s="239"/>
      <c r="D1" s="239"/>
      <c r="E1" s="240"/>
    </row>
    <row r="2" spans="1:5" x14ac:dyDescent="0.25">
      <c r="A2" s="241" t="s">
        <v>433</v>
      </c>
      <c r="B2" s="242"/>
      <c r="C2" s="242"/>
      <c r="D2" s="242"/>
      <c r="E2" s="243"/>
    </row>
    <row r="3" spans="1:5" ht="15" customHeight="1" x14ac:dyDescent="0.25">
      <c r="A3" s="139" t="s">
        <v>0</v>
      </c>
      <c r="B3" s="140" t="s">
        <v>1</v>
      </c>
      <c r="C3" s="244" t="s">
        <v>450</v>
      </c>
      <c r="D3" s="245"/>
      <c r="E3" s="246"/>
    </row>
    <row r="4" spans="1:5" ht="15" customHeight="1" x14ac:dyDescent="0.25">
      <c r="A4" s="139" t="s">
        <v>2</v>
      </c>
      <c r="B4" s="140" t="s">
        <v>139</v>
      </c>
      <c r="C4" s="247" t="s">
        <v>412</v>
      </c>
      <c r="D4" s="248"/>
      <c r="E4" s="249"/>
    </row>
    <row r="5" spans="1:5" ht="25.5" customHeight="1" x14ac:dyDescent="0.25">
      <c r="A5" s="139" t="s">
        <v>3</v>
      </c>
      <c r="B5" s="140" t="s">
        <v>4</v>
      </c>
      <c r="C5" s="247" t="s">
        <v>449</v>
      </c>
      <c r="D5" s="248"/>
      <c r="E5" s="249"/>
    </row>
    <row r="6" spans="1:5" x14ac:dyDescent="0.25">
      <c r="A6" s="139" t="s">
        <v>5</v>
      </c>
      <c r="B6" s="140" t="s">
        <v>335</v>
      </c>
      <c r="C6" s="247">
        <v>12</v>
      </c>
      <c r="D6" s="248"/>
      <c r="E6" s="249"/>
    </row>
    <row r="7" spans="1:5" x14ac:dyDescent="0.25">
      <c r="A7" s="250" t="s">
        <v>6</v>
      </c>
      <c r="B7" s="251"/>
      <c r="C7" s="251"/>
      <c r="D7" s="251"/>
      <c r="E7" s="252"/>
    </row>
    <row r="8" spans="1:5" x14ac:dyDescent="0.25">
      <c r="A8" s="253" t="s">
        <v>7</v>
      </c>
      <c r="B8" s="254"/>
      <c r="C8" s="254"/>
      <c r="D8" s="254"/>
      <c r="E8" s="255"/>
    </row>
    <row r="9" spans="1:5" x14ac:dyDescent="0.25">
      <c r="A9" s="256" t="s">
        <v>8</v>
      </c>
      <c r="B9" s="257"/>
      <c r="C9" s="257"/>
      <c r="D9" s="257"/>
      <c r="E9" s="258"/>
    </row>
    <row r="10" spans="1:5" x14ac:dyDescent="0.25">
      <c r="A10" s="259" t="s">
        <v>9</v>
      </c>
      <c r="B10" s="260"/>
      <c r="C10" s="260"/>
      <c r="D10" s="261"/>
      <c r="E10" s="141" t="s">
        <v>10</v>
      </c>
    </row>
    <row r="11" spans="1:5" ht="25.5" customHeight="1" x14ac:dyDescent="0.25">
      <c r="A11" s="139"/>
      <c r="B11" s="142" t="s">
        <v>135</v>
      </c>
      <c r="C11" s="247" t="s">
        <v>412</v>
      </c>
      <c r="D11" s="248"/>
      <c r="E11" s="249"/>
    </row>
    <row r="12" spans="1:5" x14ac:dyDescent="0.25">
      <c r="A12" s="139">
        <v>2</v>
      </c>
      <c r="B12" s="142" t="s">
        <v>11</v>
      </c>
      <c r="C12" s="143"/>
      <c r="D12" s="144"/>
      <c r="E12" s="145">
        <v>0</v>
      </c>
    </row>
    <row r="13" spans="1:5" ht="25.5" x14ac:dyDescent="0.25">
      <c r="A13" s="139">
        <v>3</v>
      </c>
      <c r="B13" s="142" t="s">
        <v>12</v>
      </c>
      <c r="C13" s="305" t="s">
        <v>415</v>
      </c>
      <c r="D13" s="306"/>
      <c r="E13" s="307"/>
    </row>
    <row r="14" spans="1:5" x14ac:dyDescent="0.25">
      <c r="A14" s="139">
        <v>4</v>
      </c>
      <c r="B14" s="146" t="s">
        <v>13</v>
      </c>
      <c r="C14" s="265" t="s">
        <v>336</v>
      </c>
      <c r="D14" s="266"/>
      <c r="E14" s="267"/>
    </row>
    <row r="15" spans="1:5" x14ac:dyDescent="0.25">
      <c r="A15" s="262" t="s">
        <v>14</v>
      </c>
      <c r="B15" s="263"/>
      <c r="C15" s="263"/>
      <c r="D15" s="264"/>
      <c r="E15" s="147"/>
    </row>
    <row r="16" spans="1:5" x14ac:dyDescent="0.25">
      <c r="A16" s="202">
        <v>1</v>
      </c>
      <c r="B16" s="268" t="s">
        <v>15</v>
      </c>
      <c r="C16" s="269"/>
      <c r="D16" s="270"/>
      <c r="E16" s="149" t="s">
        <v>10</v>
      </c>
    </row>
    <row r="17" spans="1:5" x14ac:dyDescent="0.25">
      <c r="A17" s="150" t="s">
        <v>0</v>
      </c>
      <c r="B17" s="151" t="s">
        <v>16</v>
      </c>
      <c r="C17" s="271"/>
      <c r="D17" s="272"/>
      <c r="E17" s="152">
        <f>+E12</f>
        <v>0</v>
      </c>
    </row>
    <row r="18" spans="1:5" ht="15" customHeight="1" x14ac:dyDescent="0.25">
      <c r="A18" s="150" t="s">
        <v>2</v>
      </c>
      <c r="B18" s="151" t="s">
        <v>17</v>
      </c>
      <c r="C18" s="273"/>
      <c r="D18" s="274"/>
      <c r="E18" s="153">
        <v>0</v>
      </c>
    </row>
    <row r="19" spans="1:5" ht="15" customHeight="1" x14ac:dyDescent="0.25">
      <c r="A19" s="150" t="s">
        <v>3</v>
      </c>
      <c r="B19" s="151" t="s">
        <v>444</v>
      </c>
      <c r="C19" s="273"/>
      <c r="D19" s="274"/>
      <c r="E19" s="153">
        <v>0</v>
      </c>
    </row>
    <row r="20" spans="1:5" ht="15" customHeight="1" x14ac:dyDescent="0.25">
      <c r="A20" s="150" t="s">
        <v>5</v>
      </c>
      <c r="B20" s="151" t="s">
        <v>19</v>
      </c>
      <c r="C20" s="273"/>
      <c r="D20" s="274"/>
      <c r="E20" s="153">
        <f>(((E17/180)*0.2))*0</f>
        <v>0</v>
      </c>
    </row>
    <row r="21" spans="1:5" ht="15" customHeight="1" x14ac:dyDescent="0.25">
      <c r="A21" s="150" t="s">
        <v>21</v>
      </c>
      <c r="B21" s="151" t="s">
        <v>22</v>
      </c>
      <c r="C21" s="275"/>
      <c r="D21" s="276"/>
      <c r="E21" s="153">
        <v>0</v>
      </c>
    </row>
    <row r="22" spans="1:5" x14ac:dyDescent="0.25">
      <c r="A22" s="150" t="s">
        <v>24</v>
      </c>
      <c r="B22" s="154" t="s">
        <v>136</v>
      </c>
      <c r="C22" s="273"/>
      <c r="D22" s="274"/>
      <c r="E22" s="153">
        <v>0</v>
      </c>
    </row>
    <row r="23" spans="1:5" x14ac:dyDescent="0.25">
      <c r="A23" s="150" t="s">
        <v>25</v>
      </c>
      <c r="B23" s="155" t="s">
        <v>137</v>
      </c>
      <c r="C23" s="273"/>
      <c r="D23" s="274"/>
      <c r="E23" s="153">
        <v>0</v>
      </c>
    </row>
    <row r="24" spans="1:5" x14ac:dyDescent="0.25">
      <c r="A24" s="277" t="s">
        <v>26</v>
      </c>
      <c r="B24" s="278"/>
      <c r="C24" s="278"/>
      <c r="D24" s="279"/>
      <c r="E24" s="156">
        <f>SUM(E17:E23)</f>
        <v>0</v>
      </c>
    </row>
    <row r="25" spans="1:5" x14ac:dyDescent="0.25">
      <c r="A25" s="262" t="s">
        <v>55</v>
      </c>
      <c r="B25" s="263"/>
      <c r="C25" s="263"/>
      <c r="D25" s="264"/>
      <c r="E25" s="147"/>
    </row>
    <row r="26" spans="1:5" x14ac:dyDescent="0.25">
      <c r="A26" s="202" t="s">
        <v>158</v>
      </c>
      <c r="B26" s="268" t="s">
        <v>339</v>
      </c>
      <c r="C26" s="269"/>
      <c r="D26" s="270"/>
      <c r="E26" s="149" t="s">
        <v>10</v>
      </c>
    </row>
    <row r="27" spans="1:5" x14ac:dyDescent="0.25">
      <c r="A27" s="157" t="s">
        <v>0</v>
      </c>
      <c r="B27" s="158" t="s">
        <v>33</v>
      </c>
      <c r="C27" s="146"/>
      <c r="D27" s="159">
        <f>1/12</f>
        <v>8.3299999999999999E-2</v>
      </c>
      <c r="E27" s="147">
        <v>0</v>
      </c>
    </row>
    <row r="28" spans="1:5" x14ac:dyDescent="0.25">
      <c r="A28" s="157" t="s">
        <v>2</v>
      </c>
      <c r="B28" s="158" t="s">
        <v>446</v>
      </c>
      <c r="C28" s="146"/>
      <c r="D28" s="159">
        <v>0.1111</v>
      </c>
      <c r="E28" s="147">
        <v>0</v>
      </c>
    </row>
    <row r="29" spans="1:5" x14ac:dyDescent="0.25">
      <c r="A29" s="277" t="s">
        <v>31</v>
      </c>
      <c r="B29" s="278"/>
      <c r="C29" s="280"/>
      <c r="D29" s="160">
        <f>SUM(D27:D28)</f>
        <v>0.19439999999999999</v>
      </c>
      <c r="E29" s="156">
        <f>SUM(E27:E28)</f>
        <v>0</v>
      </c>
    </row>
    <row r="30" spans="1:5" ht="28.5" customHeight="1" x14ac:dyDescent="0.25">
      <c r="A30" s="281" t="s">
        <v>340</v>
      </c>
      <c r="B30" s="282"/>
      <c r="C30" s="282"/>
      <c r="D30" s="282"/>
      <c r="E30" s="283"/>
    </row>
    <row r="31" spans="1:5" x14ac:dyDescent="0.25">
      <c r="A31" s="202" t="s">
        <v>159</v>
      </c>
      <c r="B31" s="268" t="s">
        <v>29</v>
      </c>
      <c r="C31" s="269"/>
      <c r="D31" s="270"/>
      <c r="E31" s="149" t="s">
        <v>10</v>
      </c>
    </row>
    <row r="32" spans="1:5" x14ac:dyDescent="0.25">
      <c r="A32" s="157" t="s">
        <v>0</v>
      </c>
      <c r="B32" s="161" t="s">
        <v>341</v>
      </c>
      <c r="C32" s="146"/>
      <c r="D32" s="159">
        <v>0.2</v>
      </c>
      <c r="E32" s="147">
        <v>0</v>
      </c>
    </row>
    <row r="33" spans="1:5" x14ac:dyDescent="0.25">
      <c r="A33" s="157" t="s">
        <v>2</v>
      </c>
      <c r="B33" s="162" t="s">
        <v>342</v>
      </c>
      <c r="C33" s="146"/>
      <c r="D33" s="159">
        <v>1.4999999999999999E-2</v>
      </c>
      <c r="E33" s="147">
        <v>0</v>
      </c>
    </row>
    <row r="34" spans="1:5" x14ac:dyDescent="0.25">
      <c r="A34" s="157" t="s">
        <v>3</v>
      </c>
      <c r="B34" s="146" t="s">
        <v>343</v>
      </c>
      <c r="C34" s="146"/>
      <c r="D34" s="159">
        <v>0.01</v>
      </c>
      <c r="E34" s="147">
        <v>0</v>
      </c>
    </row>
    <row r="35" spans="1:5" x14ac:dyDescent="0.25">
      <c r="A35" s="157" t="s">
        <v>5</v>
      </c>
      <c r="B35" s="163" t="s">
        <v>344</v>
      </c>
      <c r="C35" s="146"/>
      <c r="D35" s="159">
        <v>2E-3</v>
      </c>
      <c r="E35" s="147">
        <v>0</v>
      </c>
    </row>
    <row r="36" spans="1:5" x14ac:dyDescent="0.25">
      <c r="A36" s="157" t="s">
        <v>21</v>
      </c>
      <c r="B36" s="146" t="s">
        <v>345</v>
      </c>
      <c r="C36" s="146"/>
      <c r="D36" s="159">
        <v>2.5000000000000001E-2</v>
      </c>
      <c r="E36" s="147">
        <v>0</v>
      </c>
    </row>
    <row r="37" spans="1:5" x14ac:dyDescent="0.25">
      <c r="A37" s="157" t="s">
        <v>24</v>
      </c>
      <c r="B37" s="162" t="s">
        <v>346</v>
      </c>
      <c r="C37" s="146"/>
      <c r="D37" s="159">
        <v>0.08</v>
      </c>
      <c r="E37" s="147">
        <v>0</v>
      </c>
    </row>
    <row r="38" spans="1:5" x14ac:dyDescent="0.25">
      <c r="A38" s="157" t="s">
        <v>25</v>
      </c>
      <c r="B38" s="163" t="s">
        <v>442</v>
      </c>
      <c r="C38" s="146"/>
      <c r="D38" s="159">
        <v>0.03</v>
      </c>
      <c r="E38" s="147">
        <v>0</v>
      </c>
    </row>
    <row r="39" spans="1:5" x14ac:dyDescent="0.25">
      <c r="A39" s="157" t="s">
        <v>30</v>
      </c>
      <c r="B39" s="164" t="s">
        <v>348</v>
      </c>
      <c r="C39" s="146"/>
      <c r="D39" s="159">
        <v>6.0000000000000001E-3</v>
      </c>
      <c r="E39" s="147">
        <v>0</v>
      </c>
    </row>
    <row r="40" spans="1:5" x14ac:dyDescent="0.25">
      <c r="A40" s="277" t="s">
        <v>31</v>
      </c>
      <c r="B40" s="278"/>
      <c r="C40" s="280"/>
      <c r="D40" s="160">
        <f>SUM(D32:D39)</f>
        <v>0.36799999999999999</v>
      </c>
      <c r="E40" s="156">
        <f>SUM(E32:E39)</f>
        <v>0</v>
      </c>
    </row>
    <row r="41" spans="1:5" x14ac:dyDescent="0.25">
      <c r="A41" s="202" t="s">
        <v>349</v>
      </c>
      <c r="B41" s="268" t="s">
        <v>350</v>
      </c>
      <c r="C41" s="269"/>
      <c r="D41" s="270"/>
      <c r="E41" s="149" t="s">
        <v>10</v>
      </c>
    </row>
    <row r="42" spans="1:5" x14ac:dyDescent="0.25">
      <c r="A42" s="157" t="s">
        <v>0</v>
      </c>
      <c r="B42" s="155" t="s">
        <v>351</v>
      </c>
      <c r="C42" s="146"/>
      <c r="D42" s="154"/>
      <c r="E42" s="147">
        <v>0</v>
      </c>
    </row>
    <row r="43" spans="1:5" x14ac:dyDescent="0.25">
      <c r="A43" s="157" t="s">
        <v>2</v>
      </c>
      <c r="B43" s="155" t="s">
        <v>352</v>
      </c>
      <c r="C43" s="146"/>
      <c r="D43" s="166"/>
      <c r="E43" s="147">
        <v>0</v>
      </c>
    </row>
    <row r="44" spans="1:5" x14ac:dyDescent="0.25">
      <c r="A44" s="157" t="s">
        <v>3</v>
      </c>
      <c r="B44" s="155" t="s">
        <v>353</v>
      </c>
      <c r="C44" s="146"/>
      <c r="D44" s="166"/>
      <c r="E44" s="147">
        <v>0</v>
      </c>
    </row>
    <row r="45" spans="1:5" x14ac:dyDescent="0.25">
      <c r="A45" s="157" t="s">
        <v>5</v>
      </c>
      <c r="B45" s="155" t="s">
        <v>354</v>
      </c>
      <c r="C45" s="146"/>
      <c r="D45" s="166"/>
      <c r="E45" s="147">
        <v>0</v>
      </c>
    </row>
    <row r="46" spans="1:5" x14ac:dyDescent="0.25">
      <c r="A46" s="157" t="s">
        <v>21</v>
      </c>
      <c r="B46" s="155" t="s">
        <v>355</v>
      </c>
      <c r="C46" s="146"/>
      <c r="D46" s="166"/>
      <c r="E46" s="147">
        <v>0</v>
      </c>
    </row>
    <row r="47" spans="1:5" x14ac:dyDescent="0.25">
      <c r="A47" s="277" t="s">
        <v>27</v>
      </c>
      <c r="B47" s="278"/>
      <c r="C47" s="278"/>
      <c r="D47" s="279"/>
      <c r="E47" s="156">
        <f>SUM(E42:E46)</f>
        <v>0</v>
      </c>
    </row>
    <row r="48" spans="1:5" x14ac:dyDescent="0.25">
      <c r="A48" s="262" t="s">
        <v>356</v>
      </c>
      <c r="B48" s="263"/>
      <c r="C48" s="263"/>
      <c r="D48" s="264"/>
      <c r="E48" s="147"/>
    </row>
    <row r="49" spans="1:5" x14ac:dyDescent="0.25">
      <c r="A49" s="202" t="s">
        <v>158</v>
      </c>
      <c r="B49" s="268" t="s">
        <v>357</v>
      </c>
      <c r="C49" s="269"/>
      <c r="D49" s="270"/>
      <c r="E49" s="147">
        <v>0</v>
      </c>
    </row>
    <row r="50" spans="1:5" x14ac:dyDescent="0.25">
      <c r="A50" s="202" t="s">
        <v>159</v>
      </c>
      <c r="B50" s="158" t="s">
        <v>358</v>
      </c>
      <c r="C50" s="146"/>
      <c r="D50" s="167" t="s">
        <v>133</v>
      </c>
      <c r="E50" s="147">
        <v>0</v>
      </c>
    </row>
    <row r="51" spans="1:5" x14ac:dyDescent="0.25">
      <c r="A51" s="202" t="s">
        <v>349</v>
      </c>
      <c r="B51" s="158" t="s">
        <v>359</v>
      </c>
      <c r="C51" s="146"/>
      <c r="D51" s="167" t="s">
        <v>133</v>
      </c>
      <c r="E51" s="147">
        <v>0</v>
      </c>
    </row>
    <row r="52" spans="1:5" x14ac:dyDescent="0.25">
      <c r="A52" s="277" t="s">
        <v>31</v>
      </c>
      <c r="B52" s="278"/>
      <c r="C52" s="280"/>
      <c r="D52" s="168" t="s">
        <v>133</v>
      </c>
      <c r="E52" s="156">
        <f>SUM(E49:E51)</f>
        <v>0</v>
      </c>
    </row>
    <row r="53" spans="1:5" x14ac:dyDescent="0.25">
      <c r="A53" s="262" t="s">
        <v>360</v>
      </c>
      <c r="B53" s="263"/>
      <c r="C53" s="263"/>
      <c r="D53" s="264"/>
      <c r="E53" s="147"/>
    </row>
    <row r="54" spans="1:5" x14ac:dyDescent="0.25">
      <c r="A54" s="202" t="s">
        <v>361</v>
      </c>
      <c r="B54" s="268" t="s">
        <v>34</v>
      </c>
      <c r="C54" s="269"/>
      <c r="D54" s="270"/>
      <c r="E54" s="149" t="s">
        <v>10</v>
      </c>
    </row>
    <row r="55" spans="1:5" x14ac:dyDescent="0.25">
      <c r="A55" s="157" t="s">
        <v>0</v>
      </c>
      <c r="B55" s="158" t="s">
        <v>362</v>
      </c>
      <c r="C55" s="162"/>
      <c r="D55" s="159">
        <v>4.1999999999999997E-3</v>
      </c>
      <c r="E55" s="147">
        <v>0</v>
      </c>
    </row>
    <row r="56" spans="1:5" x14ac:dyDescent="0.25">
      <c r="A56" s="157" t="s">
        <v>2</v>
      </c>
      <c r="B56" s="155" t="s">
        <v>363</v>
      </c>
      <c r="C56" s="162"/>
      <c r="D56" s="159">
        <f>D37*D55</f>
        <v>2.9999999999999997E-4</v>
      </c>
      <c r="E56" s="147">
        <v>0</v>
      </c>
    </row>
    <row r="57" spans="1:5" ht="25.5" x14ac:dyDescent="0.25">
      <c r="A57" s="157" t="s">
        <v>3</v>
      </c>
      <c r="B57" s="155" t="s">
        <v>364</v>
      </c>
      <c r="C57" s="162"/>
      <c r="D57" s="159">
        <f>(0.08*0.4*0.9)*(1+0.0833+0.09075+0.03025)</f>
        <v>3.4700000000000002E-2</v>
      </c>
      <c r="E57" s="147">
        <v>0</v>
      </c>
    </row>
    <row r="58" spans="1:5" x14ac:dyDescent="0.25">
      <c r="A58" s="157" t="s">
        <v>5</v>
      </c>
      <c r="B58" s="169" t="s">
        <v>35</v>
      </c>
      <c r="C58" s="162"/>
      <c r="D58" s="159">
        <v>1.9400000000000001E-2</v>
      </c>
      <c r="E58" s="147">
        <v>0</v>
      </c>
    </row>
    <row r="59" spans="1:5" ht="25.5" x14ac:dyDescent="0.25">
      <c r="A59" s="157" t="s">
        <v>21</v>
      </c>
      <c r="B59" s="155" t="s">
        <v>365</v>
      </c>
      <c r="C59" s="162"/>
      <c r="D59" s="159">
        <f>D40*D58</f>
        <v>7.1000000000000004E-3</v>
      </c>
      <c r="E59" s="147">
        <v>0</v>
      </c>
    </row>
    <row r="60" spans="1:5" ht="25.5" x14ac:dyDescent="0.25">
      <c r="A60" s="157" t="s">
        <v>24</v>
      </c>
      <c r="B60" s="155" t="s">
        <v>366</v>
      </c>
      <c r="C60" s="162"/>
      <c r="D60" s="159">
        <f>(0.08*0.4)*(0.08*D37)</f>
        <v>2.0000000000000001E-4</v>
      </c>
      <c r="E60" s="147">
        <v>0</v>
      </c>
    </row>
    <row r="61" spans="1:5" x14ac:dyDescent="0.25">
      <c r="A61" s="277" t="s">
        <v>31</v>
      </c>
      <c r="B61" s="278"/>
      <c r="C61" s="278"/>
      <c r="D61" s="170">
        <f>SUM(D55:D60)</f>
        <v>6.59E-2</v>
      </c>
      <c r="E61" s="156">
        <f>SUM(E55:E60)</f>
        <v>0</v>
      </c>
    </row>
    <row r="62" spans="1:5" x14ac:dyDescent="0.25">
      <c r="A62" s="262" t="s">
        <v>367</v>
      </c>
      <c r="B62" s="263"/>
      <c r="C62" s="263"/>
      <c r="D62" s="264"/>
      <c r="E62" s="147"/>
    </row>
    <row r="63" spans="1:5" x14ac:dyDescent="0.25">
      <c r="A63" s="202" t="s">
        <v>28</v>
      </c>
      <c r="B63" s="284" t="s">
        <v>368</v>
      </c>
      <c r="C63" s="263"/>
      <c r="D63" s="264"/>
      <c r="E63" s="149" t="s">
        <v>10</v>
      </c>
    </row>
    <row r="64" spans="1:5" x14ac:dyDescent="0.25">
      <c r="A64" s="157" t="s">
        <v>0</v>
      </c>
      <c r="B64" s="158" t="s">
        <v>401</v>
      </c>
      <c r="C64" s="146"/>
      <c r="D64" s="159">
        <f>D28/12</f>
        <v>9.2999999999999992E-3</v>
      </c>
      <c r="E64" s="147">
        <v>0</v>
      </c>
    </row>
    <row r="65" spans="1:5" ht="25.5" x14ac:dyDescent="0.25">
      <c r="A65" s="157" t="s">
        <v>2</v>
      </c>
      <c r="B65" s="158" t="s">
        <v>369</v>
      </c>
      <c r="C65" s="146"/>
      <c r="D65" s="159">
        <v>1.66E-2</v>
      </c>
      <c r="E65" s="147">
        <v>0</v>
      </c>
    </row>
    <row r="66" spans="1:5" x14ac:dyDescent="0.25">
      <c r="A66" s="157" t="s">
        <v>3</v>
      </c>
      <c r="B66" s="158" t="s">
        <v>370</v>
      </c>
      <c r="C66" s="146"/>
      <c r="D66" s="159">
        <v>2.0000000000000001E-4</v>
      </c>
      <c r="E66" s="147">
        <v>0</v>
      </c>
    </row>
    <row r="67" spans="1:5" x14ac:dyDescent="0.25">
      <c r="A67" s="157" t="s">
        <v>5</v>
      </c>
      <c r="B67" s="158" t="s">
        <v>371</v>
      </c>
      <c r="C67" s="146"/>
      <c r="D67" s="159">
        <v>2.8E-3</v>
      </c>
      <c r="E67" s="147">
        <v>0</v>
      </c>
    </row>
    <row r="68" spans="1:5" x14ac:dyDescent="0.25">
      <c r="A68" s="157" t="s">
        <v>21</v>
      </c>
      <c r="B68" s="158" t="s">
        <v>372</v>
      </c>
      <c r="C68" s="146"/>
      <c r="D68" s="159">
        <v>2.9999999999999997E-4</v>
      </c>
      <c r="E68" s="147">
        <v>0</v>
      </c>
    </row>
    <row r="69" spans="1:5" x14ac:dyDescent="0.25">
      <c r="A69" s="157" t="s">
        <v>24</v>
      </c>
      <c r="B69" s="158" t="s">
        <v>451</v>
      </c>
      <c r="C69" s="162"/>
      <c r="D69" s="159">
        <v>0</v>
      </c>
      <c r="E69" s="147">
        <v>0</v>
      </c>
    </row>
    <row r="70" spans="1:5" x14ac:dyDescent="0.25">
      <c r="A70" s="277" t="s">
        <v>373</v>
      </c>
      <c r="B70" s="278"/>
      <c r="C70" s="279"/>
      <c r="D70" s="170">
        <f>SUM(D64:D69)</f>
        <v>2.92E-2</v>
      </c>
      <c r="E70" s="156">
        <f>SUM(E64:E69)</f>
        <v>0</v>
      </c>
    </row>
    <row r="71" spans="1:5" x14ac:dyDescent="0.25">
      <c r="A71" s="262"/>
      <c r="B71" s="263"/>
      <c r="C71" s="263"/>
      <c r="D71" s="264"/>
      <c r="E71" s="147"/>
    </row>
    <row r="72" spans="1:5" x14ac:dyDescent="0.25">
      <c r="A72" s="202" t="s">
        <v>133</v>
      </c>
      <c r="B72" s="268" t="s">
        <v>374</v>
      </c>
      <c r="C72" s="269"/>
      <c r="D72" s="270"/>
      <c r="E72" s="149" t="s">
        <v>10</v>
      </c>
    </row>
    <row r="73" spans="1:5" x14ac:dyDescent="0.25">
      <c r="A73" s="157" t="s">
        <v>0</v>
      </c>
      <c r="B73" s="158" t="s">
        <v>375</v>
      </c>
      <c r="C73" s="146"/>
      <c r="D73" s="159">
        <v>0</v>
      </c>
      <c r="E73" s="147">
        <v>0</v>
      </c>
    </row>
    <row r="74" spans="1:5" x14ac:dyDescent="0.25">
      <c r="A74" s="277" t="s">
        <v>31</v>
      </c>
      <c r="B74" s="278"/>
      <c r="C74" s="278"/>
      <c r="D74" s="160">
        <f>D73</f>
        <v>0</v>
      </c>
      <c r="E74" s="156">
        <f>E73</f>
        <v>0</v>
      </c>
    </row>
    <row r="75" spans="1:5" x14ac:dyDescent="0.25">
      <c r="A75" s="262" t="s">
        <v>376</v>
      </c>
      <c r="B75" s="263"/>
      <c r="C75" s="263"/>
      <c r="D75" s="264"/>
      <c r="E75" s="147"/>
    </row>
    <row r="76" spans="1:5" x14ac:dyDescent="0.25">
      <c r="A76" s="202">
        <v>4</v>
      </c>
      <c r="B76" s="268" t="s">
        <v>36</v>
      </c>
      <c r="C76" s="269"/>
      <c r="D76" s="270"/>
      <c r="E76" s="149" t="s">
        <v>10</v>
      </c>
    </row>
    <row r="77" spans="1:5" x14ac:dyDescent="0.25">
      <c r="A77" s="157" t="s">
        <v>28</v>
      </c>
      <c r="B77" s="158" t="s">
        <v>368</v>
      </c>
      <c r="C77" s="146"/>
      <c r="D77" s="159">
        <f>D70</f>
        <v>2.92E-2</v>
      </c>
      <c r="E77" s="147">
        <v>0</v>
      </c>
    </row>
    <row r="78" spans="1:5" x14ac:dyDescent="0.25">
      <c r="A78" s="157" t="s">
        <v>32</v>
      </c>
      <c r="B78" s="158" t="s">
        <v>374</v>
      </c>
      <c r="C78" s="162"/>
      <c r="D78" s="159">
        <f>D74</f>
        <v>0</v>
      </c>
      <c r="E78" s="147">
        <v>0</v>
      </c>
    </row>
    <row r="79" spans="1:5" x14ac:dyDescent="0.25">
      <c r="A79" s="277" t="s">
        <v>377</v>
      </c>
      <c r="B79" s="278"/>
      <c r="C79" s="279"/>
      <c r="D79" s="170">
        <f>SUM(D74:D78)</f>
        <v>2.92E-2</v>
      </c>
      <c r="E79" s="156">
        <f>SUM(E77:E78)</f>
        <v>0</v>
      </c>
    </row>
    <row r="80" spans="1:5" x14ac:dyDescent="0.25">
      <c r="A80" s="262" t="s">
        <v>378</v>
      </c>
      <c r="B80" s="263"/>
      <c r="C80" s="263"/>
      <c r="D80" s="264"/>
      <c r="E80" s="147"/>
    </row>
    <row r="81" spans="1:5" x14ac:dyDescent="0.25">
      <c r="A81" s="202">
        <v>5</v>
      </c>
      <c r="B81" s="268" t="s">
        <v>379</v>
      </c>
      <c r="C81" s="269"/>
      <c r="D81" s="270"/>
      <c r="E81" s="149" t="s">
        <v>10</v>
      </c>
    </row>
    <row r="82" spans="1:5" x14ac:dyDescent="0.25">
      <c r="A82" s="157" t="s">
        <v>0</v>
      </c>
      <c r="B82" s="158" t="s">
        <v>380</v>
      </c>
      <c r="C82" s="146"/>
      <c r="D82" s="159" t="s">
        <v>133</v>
      </c>
      <c r="E82" s="147">
        <v>0</v>
      </c>
    </row>
    <row r="83" spans="1:5" x14ac:dyDescent="0.25">
      <c r="A83" s="157" t="s">
        <v>2</v>
      </c>
      <c r="B83" s="158" t="s">
        <v>381</v>
      </c>
      <c r="C83" s="146"/>
      <c r="D83" s="159"/>
      <c r="E83" s="147">
        <v>0</v>
      </c>
    </row>
    <row r="84" spans="1:5" x14ac:dyDescent="0.25">
      <c r="A84" s="157" t="s">
        <v>3</v>
      </c>
      <c r="B84" s="158" t="s">
        <v>200</v>
      </c>
      <c r="C84" s="146"/>
      <c r="D84" s="159"/>
      <c r="E84" s="147">
        <v>0</v>
      </c>
    </row>
    <row r="85" spans="1:5" ht="25.5" x14ac:dyDescent="0.25">
      <c r="A85" s="157" t="s">
        <v>5</v>
      </c>
      <c r="B85" s="158" t="s">
        <v>382</v>
      </c>
      <c r="C85" s="146"/>
      <c r="D85" s="159"/>
      <c r="E85" s="147">
        <v>0</v>
      </c>
    </row>
    <row r="86" spans="1:5" x14ac:dyDescent="0.25">
      <c r="A86" s="157" t="s">
        <v>21</v>
      </c>
      <c r="B86" s="158" t="s">
        <v>402</v>
      </c>
      <c r="C86" s="162"/>
      <c r="D86" s="159" t="s">
        <v>133</v>
      </c>
      <c r="E86" s="147">
        <v>0</v>
      </c>
    </row>
    <row r="87" spans="1:5" x14ac:dyDescent="0.25">
      <c r="A87" s="277" t="s">
        <v>384</v>
      </c>
      <c r="B87" s="278"/>
      <c r="C87" s="279"/>
      <c r="D87" s="170" t="s">
        <v>133</v>
      </c>
      <c r="E87" s="156">
        <f>SUM(E82:E86)</f>
        <v>0</v>
      </c>
    </row>
    <row r="88" spans="1:5" x14ac:dyDescent="0.25">
      <c r="A88" s="259" t="s">
        <v>37</v>
      </c>
      <c r="B88" s="261"/>
      <c r="C88" s="285" t="s">
        <v>31</v>
      </c>
      <c r="D88" s="261"/>
      <c r="E88" s="147">
        <v>0</v>
      </c>
    </row>
    <row r="89" spans="1:5" ht="28.5" customHeight="1" x14ac:dyDescent="0.25">
      <c r="A89" s="286" t="s">
        <v>385</v>
      </c>
      <c r="B89" s="287"/>
      <c r="C89" s="287"/>
      <c r="D89" s="171"/>
      <c r="E89" s="156">
        <f>E88</f>
        <v>0</v>
      </c>
    </row>
    <row r="90" spans="1:5" x14ac:dyDescent="0.25">
      <c r="A90" s="262" t="s">
        <v>386</v>
      </c>
      <c r="B90" s="263"/>
      <c r="C90" s="263" t="s">
        <v>38</v>
      </c>
      <c r="D90" s="264" t="s">
        <v>39</v>
      </c>
      <c r="E90" s="147"/>
    </row>
    <row r="91" spans="1:5" x14ac:dyDescent="0.25">
      <c r="A91" s="202">
        <v>6</v>
      </c>
      <c r="B91" s="268" t="s">
        <v>40</v>
      </c>
      <c r="C91" s="269"/>
      <c r="D91" s="270"/>
      <c r="E91" s="149" t="s">
        <v>10</v>
      </c>
    </row>
    <row r="92" spans="1:5" x14ac:dyDescent="0.25">
      <c r="A92" s="202" t="s">
        <v>0</v>
      </c>
      <c r="B92" s="158" t="s">
        <v>41</v>
      </c>
      <c r="C92" s="288">
        <v>0.05</v>
      </c>
      <c r="D92" s="289"/>
      <c r="E92" s="147">
        <v>0</v>
      </c>
    </row>
    <row r="93" spans="1:5" x14ac:dyDescent="0.25">
      <c r="A93" s="202" t="s">
        <v>2</v>
      </c>
      <c r="B93" s="158" t="s">
        <v>42</v>
      </c>
      <c r="C93" s="288">
        <v>6.7900000000000002E-2</v>
      </c>
      <c r="D93" s="289"/>
      <c r="E93" s="147">
        <v>0</v>
      </c>
    </row>
    <row r="94" spans="1:5" x14ac:dyDescent="0.25">
      <c r="A94" s="290" t="s">
        <v>3</v>
      </c>
      <c r="B94" s="292" t="s">
        <v>54</v>
      </c>
      <c r="C94" s="293"/>
      <c r="D94" s="172">
        <f>+(100-14.25)/100</f>
        <v>0.85750000000000004</v>
      </c>
      <c r="E94" s="147">
        <v>0</v>
      </c>
    </row>
    <row r="95" spans="1:5" x14ac:dyDescent="0.25">
      <c r="A95" s="290"/>
      <c r="B95" s="201" t="s">
        <v>43</v>
      </c>
      <c r="C95" s="169"/>
      <c r="D95" s="169"/>
      <c r="E95" s="147">
        <v>0</v>
      </c>
    </row>
    <row r="96" spans="1:5" x14ac:dyDescent="0.25">
      <c r="A96" s="290"/>
      <c r="B96" s="175" t="s">
        <v>44</v>
      </c>
      <c r="C96" s="176"/>
      <c r="D96" s="177"/>
      <c r="E96" s="147"/>
    </row>
    <row r="97" spans="1:5" x14ac:dyDescent="0.25">
      <c r="A97" s="290"/>
      <c r="B97" s="178" t="s">
        <v>387</v>
      </c>
      <c r="C97" s="179"/>
      <c r="D97" s="159">
        <v>1.6500000000000001E-2</v>
      </c>
      <c r="E97" s="147">
        <v>0</v>
      </c>
    </row>
    <row r="98" spans="1:5" x14ac:dyDescent="0.25">
      <c r="A98" s="290"/>
      <c r="B98" s="178" t="s">
        <v>388</v>
      </c>
      <c r="C98" s="179"/>
      <c r="D98" s="159">
        <v>7.5999999999999998E-2</v>
      </c>
      <c r="E98" s="147">
        <v>0</v>
      </c>
    </row>
    <row r="99" spans="1:5" x14ac:dyDescent="0.25">
      <c r="A99" s="290"/>
      <c r="B99" s="180" t="s">
        <v>45</v>
      </c>
      <c r="C99" s="181"/>
      <c r="D99" s="161"/>
      <c r="E99" s="147"/>
    </row>
    <row r="100" spans="1:5" x14ac:dyDescent="0.25">
      <c r="A100" s="290"/>
      <c r="B100" s="180" t="s">
        <v>46</v>
      </c>
      <c r="C100" s="181"/>
      <c r="D100" s="182"/>
      <c r="E100" s="147"/>
    </row>
    <row r="101" spans="1:5" ht="15.75" thickBot="1" x14ac:dyDescent="0.3">
      <c r="A101" s="291"/>
      <c r="B101" s="183" t="s">
        <v>203</v>
      </c>
      <c r="C101" s="184"/>
      <c r="D101" s="185">
        <v>0.05</v>
      </c>
      <c r="E101" s="147">
        <v>0</v>
      </c>
    </row>
    <row r="102" spans="1:5" ht="15.75" thickBot="1" x14ac:dyDescent="0.3">
      <c r="A102" s="187"/>
      <c r="B102" s="188" t="s">
        <v>47</v>
      </c>
      <c r="C102" s="188"/>
      <c r="D102" s="189">
        <f>SUM(D97:D101)</f>
        <v>0.14249999999999999</v>
      </c>
      <c r="E102" s="190">
        <f>SUM(E97:E101)</f>
        <v>0</v>
      </c>
    </row>
    <row r="103" spans="1:5" x14ac:dyDescent="0.25">
      <c r="A103" s="294" t="s">
        <v>48</v>
      </c>
      <c r="B103" s="295"/>
      <c r="C103" s="295"/>
      <c r="D103" s="296"/>
      <c r="E103" s="191">
        <f>+E92+E93+E102</f>
        <v>0</v>
      </c>
    </row>
    <row r="104" spans="1:5" x14ac:dyDescent="0.25">
      <c r="A104" s="259" t="s">
        <v>49</v>
      </c>
      <c r="B104" s="260"/>
      <c r="C104" s="260"/>
      <c r="D104" s="261"/>
      <c r="E104" s="141" t="s">
        <v>10</v>
      </c>
    </row>
    <row r="105" spans="1:5" x14ac:dyDescent="0.25">
      <c r="A105" s="202" t="s">
        <v>0</v>
      </c>
      <c r="B105" s="268" t="s">
        <v>50</v>
      </c>
      <c r="C105" s="297"/>
      <c r="D105" s="298"/>
      <c r="E105" s="147">
        <v>0</v>
      </c>
    </row>
    <row r="106" spans="1:5" x14ac:dyDescent="0.25">
      <c r="A106" s="202" t="s">
        <v>2</v>
      </c>
      <c r="B106" s="268" t="s">
        <v>389</v>
      </c>
      <c r="C106" s="297"/>
      <c r="D106" s="298"/>
      <c r="E106" s="147">
        <v>0</v>
      </c>
    </row>
    <row r="107" spans="1:5" x14ac:dyDescent="0.25">
      <c r="A107" s="202" t="s">
        <v>3</v>
      </c>
      <c r="B107" s="268" t="s">
        <v>390</v>
      </c>
      <c r="C107" s="297"/>
      <c r="D107" s="298"/>
      <c r="E107" s="147">
        <v>0</v>
      </c>
    </row>
    <row r="108" spans="1:5" x14ac:dyDescent="0.25">
      <c r="A108" s="202" t="s">
        <v>5</v>
      </c>
      <c r="B108" s="268" t="s">
        <v>391</v>
      </c>
      <c r="C108" s="297"/>
      <c r="D108" s="298"/>
      <c r="E108" s="147">
        <v>0</v>
      </c>
    </row>
    <row r="109" spans="1:5" x14ac:dyDescent="0.25">
      <c r="A109" s="202" t="s">
        <v>5</v>
      </c>
      <c r="B109" s="268" t="s">
        <v>392</v>
      </c>
      <c r="C109" s="297"/>
      <c r="D109" s="298"/>
      <c r="E109" s="147">
        <v>0</v>
      </c>
    </row>
    <row r="110" spans="1:5" x14ac:dyDescent="0.25">
      <c r="A110" s="302" t="s">
        <v>51</v>
      </c>
      <c r="B110" s="303"/>
      <c r="C110" s="304"/>
      <c r="D110" s="167"/>
      <c r="E110" s="147">
        <f>SUM(E105:E109)</f>
        <v>0</v>
      </c>
    </row>
    <row r="111" spans="1:5" x14ac:dyDescent="0.25">
      <c r="A111" s="202" t="s">
        <v>21</v>
      </c>
      <c r="B111" s="268" t="s">
        <v>452</v>
      </c>
      <c r="C111" s="297"/>
      <c r="D111" s="298"/>
      <c r="E111" s="147">
        <v>0</v>
      </c>
    </row>
    <row r="112" spans="1:5" ht="15.75" thickBot="1" x14ac:dyDescent="0.3">
      <c r="A112" s="299" t="s">
        <v>53</v>
      </c>
      <c r="B112" s="300"/>
      <c r="C112" s="300"/>
      <c r="D112" s="301"/>
      <c r="E112" s="192">
        <f>SUM(E110:E111)</f>
        <v>0</v>
      </c>
    </row>
  </sheetData>
  <mergeCells count="68">
    <mergeCell ref="C13:E13"/>
    <mergeCell ref="A1:E1"/>
    <mergeCell ref="A2:E2"/>
    <mergeCell ref="C3:E3"/>
    <mergeCell ref="C4:E4"/>
    <mergeCell ref="C5:E5"/>
    <mergeCell ref="C6:E6"/>
    <mergeCell ref="A7:E7"/>
    <mergeCell ref="A8:E8"/>
    <mergeCell ref="A9:E9"/>
    <mergeCell ref="A10:D10"/>
    <mergeCell ref="C11:E11"/>
    <mergeCell ref="A25:D25"/>
    <mergeCell ref="C14:E14"/>
    <mergeCell ref="A15:D15"/>
    <mergeCell ref="B16:D16"/>
    <mergeCell ref="C17:D17"/>
    <mergeCell ref="C18:D18"/>
    <mergeCell ref="C19:D19"/>
    <mergeCell ref="C20:D20"/>
    <mergeCell ref="C21:D21"/>
    <mergeCell ref="C22:D22"/>
    <mergeCell ref="C23:D23"/>
    <mergeCell ref="A24:D24"/>
    <mergeCell ref="B54:D54"/>
    <mergeCell ref="B26:D26"/>
    <mergeCell ref="A29:C29"/>
    <mergeCell ref="A30:E30"/>
    <mergeCell ref="B31:D31"/>
    <mergeCell ref="A40:C40"/>
    <mergeCell ref="B41:D41"/>
    <mergeCell ref="A47:D47"/>
    <mergeCell ref="A48:D48"/>
    <mergeCell ref="B49:D49"/>
    <mergeCell ref="A52:C52"/>
    <mergeCell ref="A53:D53"/>
    <mergeCell ref="B81:D81"/>
    <mergeCell ref="A61:C61"/>
    <mergeCell ref="A62:D62"/>
    <mergeCell ref="B63:D63"/>
    <mergeCell ref="A70:C70"/>
    <mergeCell ref="A71:D71"/>
    <mergeCell ref="B72:D72"/>
    <mergeCell ref="A74:C74"/>
    <mergeCell ref="A75:D75"/>
    <mergeCell ref="B76:D76"/>
    <mergeCell ref="A79:C79"/>
    <mergeCell ref="A80:D80"/>
    <mergeCell ref="A104:D104"/>
    <mergeCell ref="A87:C87"/>
    <mergeCell ref="A88:B88"/>
    <mergeCell ref="C88:D88"/>
    <mergeCell ref="A89:C89"/>
    <mergeCell ref="A90:D90"/>
    <mergeCell ref="B91:D91"/>
    <mergeCell ref="C92:D92"/>
    <mergeCell ref="C93:D93"/>
    <mergeCell ref="A94:A101"/>
    <mergeCell ref="B94:C94"/>
    <mergeCell ref="A103:D103"/>
    <mergeCell ref="B111:D111"/>
    <mergeCell ref="A112:D112"/>
    <mergeCell ref="B105:D105"/>
    <mergeCell ref="B106:D106"/>
    <mergeCell ref="B107:D107"/>
    <mergeCell ref="B108:D108"/>
    <mergeCell ref="B109:D109"/>
    <mergeCell ref="A110:C110"/>
  </mergeCells>
  <hyperlinks>
    <hyperlink ref="B39" r:id="rId1" display="08 - Sebrae 0,3% ou 0,6% - IN nº 03, MPS/SRP/2005, Anexo II e III ver código da Tabela"/>
  </hyperlinks>
  <pageMargins left="0.511811024" right="0.511811024" top="0.78740157499999996" bottom="0.78740157499999996" header="0.31496062000000002" footer="0.31496062000000002"/>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view="pageBreakPreview" zoomScaleNormal="100" zoomScaleSheetLayoutView="100" zoomScalePageLayoutView="80" workbookViewId="0">
      <selection activeCell="D24" sqref="D24:E27"/>
    </sheetView>
  </sheetViews>
  <sheetFormatPr defaultRowHeight="15.75" x14ac:dyDescent="0.25"/>
  <cols>
    <col min="1" max="1" width="8.28515625" style="37" customWidth="1"/>
    <col min="2" max="2" width="24.5703125" style="38" customWidth="1"/>
    <col min="3" max="3" width="10" style="38" customWidth="1"/>
    <col min="4" max="4" width="10.42578125" style="37" customWidth="1"/>
    <col min="5" max="5" width="11.5703125" style="39" bestFit="1" customWidth="1"/>
    <col min="6" max="6" width="14" style="39" customWidth="1"/>
    <col min="7" max="7" width="17" style="39" customWidth="1"/>
    <col min="8" max="16384" width="9.140625" style="36"/>
  </cols>
  <sheetData>
    <row r="1" spans="1:8" s="103" customFormat="1" ht="21" x14ac:dyDescent="0.25">
      <c r="A1" s="322" t="s">
        <v>409</v>
      </c>
      <c r="B1" s="322"/>
      <c r="C1" s="322"/>
      <c r="D1" s="322"/>
      <c r="E1" s="322"/>
      <c r="F1" s="322"/>
      <c r="G1" s="322"/>
      <c r="H1" s="84"/>
    </row>
    <row r="2" spans="1:8" ht="15" customHeight="1" x14ac:dyDescent="0.25"/>
    <row r="3" spans="1:8" ht="15.75" customHeight="1" x14ac:dyDescent="0.25">
      <c r="A3" s="320" t="s">
        <v>182</v>
      </c>
      <c r="B3" s="323"/>
      <c r="C3" s="198" t="s">
        <v>183</v>
      </c>
      <c r="D3" s="320" t="s">
        <v>184</v>
      </c>
      <c r="E3" s="323"/>
      <c r="F3" s="209" t="s">
        <v>185</v>
      </c>
      <c r="G3" s="200" t="s">
        <v>186</v>
      </c>
    </row>
    <row r="4" spans="1:8" x14ac:dyDescent="0.25">
      <c r="A4" s="316" t="s">
        <v>435</v>
      </c>
      <c r="B4" s="317"/>
      <c r="C4" s="199">
        <v>4</v>
      </c>
      <c r="D4" s="318">
        <v>0</v>
      </c>
      <c r="E4" s="319"/>
      <c r="F4" s="206">
        <f>+D4*C4</f>
        <v>0</v>
      </c>
      <c r="G4" s="207">
        <f>+F4/12</f>
        <v>0</v>
      </c>
    </row>
    <row r="5" spans="1:8" x14ac:dyDescent="0.25">
      <c r="A5" s="316" t="s">
        <v>436</v>
      </c>
      <c r="B5" s="317"/>
      <c r="C5" s="199">
        <v>4</v>
      </c>
      <c r="D5" s="318">
        <v>0</v>
      </c>
      <c r="E5" s="319"/>
      <c r="F5" s="206">
        <f>D5*C5</f>
        <v>0</v>
      </c>
      <c r="G5" s="207">
        <f>F5/12</f>
        <v>0</v>
      </c>
    </row>
    <row r="6" spans="1:8" x14ac:dyDescent="0.25">
      <c r="A6" s="316" t="s">
        <v>437</v>
      </c>
      <c r="B6" s="317"/>
      <c r="C6" s="208">
        <v>4</v>
      </c>
      <c r="D6" s="318">
        <v>0</v>
      </c>
      <c r="E6" s="319"/>
      <c r="F6" s="206">
        <f>D6*C6</f>
        <v>0</v>
      </c>
      <c r="G6" s="207">
        <f>F6/12</f>
        <v>0</v>
      </c>
    </row>
    <row r="7" spans="1:8" x14ac:dyDescent="0.25">
      <c r="A7" s="316" t="s">
        <v>434</v>
      </c>
      <c r="B7" s="317"/>
      <c r="C7" s="208">
        <v>1</v>
      </c>
      <c r="D7" s="318">
        <v>0</v>
      </c>
      <c r="E7" s="319"/>
      <c r="F7" s="206">
        <f>D7*C7</f>
        <v>0</v>
      </c>
      <c r="G7" s="207">
        <f>F7/12</f>
        <v>0</v>
      </c>
    </row>
    <row r="8" spans="1:8" x14ac:dyDescent="0.25">
      <c r="A8" s="320" t="s">
        <v>31</v>
      </c>
      <c r="B8" s="321"/>
      <c r="C8" s="321"/>
      <c r="D8" s="321"/>
      <c r="E8" s="321"/>
      <c r="F8" s="321"/>
      <c r="G8" s="127">
        <f>SUM(G4:G7)</f>
        <v>0</v>
      </c>
    </row>
    <row r="9" spans="1:8" ht="6.75" customHeight="1" x14ac:dyDescent="0.25"/>
    <row r="10" spans="1:8" s="28" customFormat="1" x14ac:dyDescent="0.25">
      <c r="A10" s="32"/>
      <c r="D10" s="30"/>
      <c r="E10" s="34"/>
    </row>
    <row r="11" spans="1:8" s="28" customFormat="1" ht="21" x14ac:dyDescent="0.25">
      <c r="A11" s="322" t="s">
        <v>410</v>
      </c>
      <c r="B11" s="322"/>
      <c r="C11" s="322"/>
      <c r="D11" s="322"/>
      <c r="E11" s="322"/>
      <c r="F11" s="322"/>
      <c r="G11" s="322"/>
    </row>
    <row r="13" spans="1:8" x14ac:dyDescent="0.25">
      <c r="A13" s="320" t="s">
        <v>182</v>
      </c>
      <c r="B13" s="323"/>
      <c r="C13" s="203" t="s">
        <v>183</v>
      </c>
      <c r="D13" s="320" t="s">
        <v>184</v>
      </c>
      <c r="E13" s="323"/>
      <c r="F13" s="209" t="s">
        <v>185</v>
      </c>
      <c r="G13" s="205" t="s">
        <v>186</v>
      </c>
    </row>
    <row r="14" spans="1:8" x14ac:dyDescent="0.25">
      <c r="A14" s="316" t="s">
        <v>435</v>
      </c>
      <c r="B14" s="317"/>
      <c r="C14" s="204">
        <v>4</v>
      </c>
      <c r="D14" s="318">
        <v>0</v>
      </c>
      <c r="E14" s="319"/>
      <c r="F14" s="206">
        <f>+D14*C14</f>
        <v>0</v>
      </c>
      <c r="G14" s="207">
        <f>+F14/12</f>
        <v>0</v>
      </c>
    </row>
    <row r="15" spans="1:8" x14ac:dyDescent="0.25">
      <c r="A15" s="316" t="s">
        <v>436</v>
      </c>
      <c r="B15" s="317"/>
      <c r="C15" s="204">
        <v>4</v>
      </c>
      <c r="D15" s="318">
        <v>0</v>
      </c>
      <c r="E15" s="319"/>
      <c r="F15" s="206">
        <f>D15*C15</f>
        <v>0</v>
      </c>
      <c r="G15" s="207">
        <f>F15/12</f>
        <v>0</v>
      </c>
    </row>
    <row r="16" spans="1:8" x14ac:dyDescent="0.25">
      <c r="A16" s="316" t="s">
        <v>438</v>
      </c>
      <c r="B16" s="317"/>
      <c r="C16" s="208">
        <v>4</v>
      </c>
      <c r="D16" s="318">
        <v>0</v>
      </c>
      <c r="E16" s="319"/>
      <c r="F16" s="206">
        <f>D16*C16</f>
        <v>0</v>
      </c>
      <c r="G16" s="207">
        <f>F16/12</f>
        <v>0</v>
      </c>
    </row>
    <row r="17" spans="1:7" x14ac:dyDescent="0.25">
      <c r="A17" s="316" t="s">
        <v>439</v>
      </c>
      <c r="B17" s="317"/>
      <c r="C17" s="208">
        <v>4</v>
      </c>
      <c r="D17" s="318">
        <v>0</v>
      </c>
      <c r="E17" s="319"/>
      <c r="F17" s="206">
        <f>D17*C17</f>
        <v>0</v>
      </c>
      <c r="G17" s="207">
        <f>F17/12</f>
        <v>0</v>
      </c>
    </row>
    <row r="18" spans="1:7" x14ac:dyDescent="0.25">
      <c r="A18" s="316" t="s">
        <v>434</v>
      </c>
      <c r="B18" s="317"/>
      <c r="C18" s="208">
        <v>1</v>
      </c>
      <c r="D18" s="318">
        <v>0</v>
      </c>
      <c r="E18" s="319"/>
      <c r="F18" s="206">
        <f>D18*C18</f>
        <v>0</v>
      </c>
      <c r="G18" s="207">
        <f>F18/12</f>
        <v>0</v>
      </c>
    </row>
    <row r="19" spans="1:7" x14ac:dyDescent="0.25">
      <c r="A19" s="320" t="s">
        <v>31</v>
      </c>
      <c r="B19" s="321"/>
      <c r="C19" s="321"/>
      <c r="D19" s="321"/>
      <c r="E19" s="321"/>
      <c r="F19" s="321"/>
      <c r="G19" s="127">
        <f>SUM(G14:G18)</f>
        <v>0</v>
      </c>
    </row>
    <row r="21" spans="1:7" ht="21" x14ac:dyDescent="0.25">
      <c r="A21" s="322" t="s">
        <v>411</v>
      </c>
      <c r="B21" s="322"/>
      <c r="C21" s="322"/>
      <c r="D21" s="322"/>
      <c r="E21" s="322"/>
      <c r="F21" s="322"/>
      <c r="G21" s="322"/>
    </row>
    <row r="23" spans="1:7" x14ac:dyDescent="0.25">
      <c r="A23" s="320" t="s">
        <v>182</v>
      </c>
      <c r="B23" s="323"/>
      <c r="C23" s="203" t="s">
        <v>183</v>
      </c>
      <c r="D23" s="320" t="s">
        <v>184</v>
      </c>
      <c r="E23" s="323"/>
      <c r="F23" s="209" t="s">
        <v>185</v>
      </c>
      <c r="G23" s="205" t="s">
        <v>186</v>
      </c>
    </row>
    <row r="24" spans="1:7" x14ac:dyDescent="0.25">
      <c r="A24" s="316" t="s">
        <v>440</v>
      </c>
      <c r="B24" s="317"/>
      <c r="C24" s="204">
        <v>4</v>
      </c>
      <c r="D24" s="318">
        <v>0</v>
      </c>
      <c r="E24" s="319"/>
      <c r="F24" s="206">
        <f>D24*C24</f>
        <v>0</v>
      </c>
      <c r="G24" s="207">
        <f>F24/12</f>
        <v>0</v>
      </c>
    </row>
    <row r="25" spans="1:7" x14ac:dyDescent="0.25">
      <c r="A25" s="316" t="s">
        <v>435</v>
      </c>
      <c r="B25" s="317"/>
      <c r="C25" s="208">
        <v>4</v>
      </c>
      <c r="D25" s="318">
        <v>0</v>
      </c>
      <c r="E25" s="319"/>
      <c r="F25" s="206">
        <f>D25*C25</f>
        <v>0</v>
      </c>
      <c r="G25" s="207">
        <f>F25/12</f>
        <v>0</v>
      </c>
    </row>
    <row r="26" spans="1:7" x14ac:dyDescent="0.25">
      <c r="A26" s="316" t="s">
        <v>437</v>
      </c>
      <c r="B26" s="317"/>
      <c r="C26" s="208">
        <v>4</v>
      </c>
      <c r="D26" s="318">
        <v>0</v>
      </c>
      <c r="E26" s="319"/>
      <c r="F26" s="206">
        <f>D26*C26</f>
        <v>0</v>
      </c>
      <c r="G26" s="207">
        <f>F26/12</f>
        <v>0</v>
      </c>
    </row>
    <row r="27" spans="1:7" x14ac:dyDescent="0.25">
      <c r="A27" s="316" t="s">
        <v>434</v>
      </c>
      <c r="B27" s="317"/>
      <c r="C27" s="208">
        <v>1</v>
      </c>
      <c r="D27" s="318">
        <v>0</v>
      </c>
      <c r="E27" s="319"/>
      <c r="F27" s="206">
        <f>D27*C27</f>
        <v>0</v>
      </c>
      <c r="G27" s="207">
        <f>F27/12</f>
        <v>0</v>
      </c>
    </row>
    <row r="28" spans="1:7" x14ac:dyDescent="0.25">
      <c r="A28" s="320" t="s">
        <v>31</v>
      </c>
      <c r="B28" s="321"/>
      <c r="C28" s="321"/>
      <c r="D28" s="321"/>
      <c r="E28" s="321"/>
      <c r="F28" s="321"/>
      <c r="G28" s="127">
        <f>SUM(G24:G27)</f>
        <v>0</v>
      </c>
    </row>
  </sheetData>
  <mergeCells count="38">
    <mergeCell ref="A1:G1"/>
    <mergeCell ref="A3:B3"/>
    <mergeCell ref="A4:B4"/>
    <mergeCell ref="D3:E3"/>
    <mergeCell ref="D4:E4"/>
    <mergeCell ref="A5:B5"/>
    <mergeCell ref="D5:E5"/>
    <mergeCell ref="A8:F8"/>
    <mergeCell ref="A6:B6"/>
    <mergeCell ref="D6:E6"/>
    <mergeCell ref="A7:B7"/>
    <mergeCell ref="D7:E7"/>
    <mergeCell ref="A11:G11"/>
    <mergeCell ref="A13:B13"/>
    <mergeCell ref="D13:E13"/>
    <mergeCell ref="A14:B14"/>
    <mergeCell ref="D14:E14"/>
    <mergeCell ref="A19:F19"/>
    <mergeCell ref="A21:G21"/>
    <mergeCell ref="A23:B23"/>
    <mergeCell ref="D23:E23"/>
    <mergeCell ref="A15:B15"/>
    <mergeCell ref="D15:E15"/>
    <mergeCell ref="A16:B16"/>
    <mergeCell ref="D16:E16"/>
    <mergeCell ref="A18:B18"/>
    <mergeCell ref="D18:E18"/>
    <mergeCell ref="A17:B17"/>
    <mergeCell ref="D17:E17"/>
    <mergeCell ref="A27:B27"/>
    <mergeCell ref="D27:E27"/>
    <mergeCell ref="A28:F28"/>
    <mergeCell ref="A24:B24"/>
    <mergeCell ref="D24:E24"/>
    <mergeCell ref="A25:B25"/>
    <mergeCell ref="D25:E25"/>
    <mergeCell ref="A26:B26"/>
    <mergeCell ref="D26:E26"/>
  </mergeCells>
  <printOptions horizontalCentered="1"/>
  <pageMargins left="0.51181102362204722" right="0.51181102362204722" top="1.1811023622047245" bottom="1.5748031496062993" header="0.31496062992125984" footer="0.31496062992125984"/>
  <pageSetup paperSize="9" scale="80" orientation="portrait" r:id="rId1"/>
  <headerFooter>
    <oddFooter>&amp;L
&amp;R&amp;P /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showGridLines="0" zoomScaleNormal="100" zoomScaleSheetLayoutView="110" zoomScalePageLayoutView="80" workbookViewId="0">
      <selection activeCell="I96" sqref="I96"/>
    </sheetView>
  </sheetViews>
  <sheetFormatPr defaultRowHeight="15.75" x14ac:dyDescent="0.25"/>
  <cols>
    <col min="1" max="1" width="8.28515625" style="37" customWidth="1"/>
    <col min="2" max="2" width="40.5703125" style="38" customWidth="1"/>
    <col min="3" max="3" width="28.7109375" style="38" customWidth="1"/>
    <col min="4" max="4" width="10.42578125" style="37" customWidth="1"/>
    <col min="5" max="5" width="11.5703125" style="39" bestFit="1" customWidth="1"/>
    <col min="6" max="6" width="14" style="39" customWidth="1"/>
    <col min="7" max="7" width="14.42578125" style="39" customWidth="1"/>
    <col min="8" max="8" width="8.28515625" style="39" customWidth="1"/>
    <col min="9" max="9" width="16.85546875" style="40" bestFit="1" customWidth="1"/>
    <col min="10" max="16384" width="9.140625" style="36"/>
  </cols>
  <sheetData>
    <row r="1" spans="1:10" s="103" customFormat="1" ht="21" x14ac:dyDescent="0.25">
      <c r="A1" s="346" t="s">
        <v>181</v>
      </c>
      <c r="B1" s="346"/>
      <c r="C1" s="346"/>
      <c r="D1" s="346"/>
      <c r="E1" s="346"/>
      <c r="F1" s="346"/>
      <c r="G1" s="346"/>
      <c r="H1" s="346"/>
      <c r="I1" s="346"/>
      <c r="J1" s="84"/>
    </row>
    <row r="2" spans="1:10" ht="15" customHeight="1" x14ac:dyDescent="0.25"/>
    <row r="3" spans="1:10" x14ac:dyDescent="0.25">
      <c r="A3" s="347" t="s">
        <v>182</v>
      </c>
      <c r="B3" s="347"/>
      <c r="C3" s="41" t="s">
        <v>183</v>
      </c>
      <c r="D3" s="348" t="s">
        <v>184</v>
      </c>
      <c r="E3" s="348"/>
      <c r="F3" s="42" t="s">
        <v>185</v>
      </c>
      <c r="G3" s="43"/>
      <c r="H3" s="349" t="s">
        <v>186</v>
      </c>
      <c r="I3" s="349"/>
    </row>
    <row r="4" spans="1:10" x14ac:dyDescent="0.25">
      <c r="A4" s="338" t="s">
        <v>319</v>
      </c>
      <c r="B4" s="338"/>
      <c r="C4" s="195">
        <v>4</v>
      </c>
      <c r="D4" s="339">
        <v>42.17</v>
      </c>
      <c r="E4" s="339"/>
      <c r="F4" s="340">
        <f>+D4*C4</f>
        <v>168.68</v>
      </c>
      <c r="G4" s="341"/>
      <c r="H4" s="342">
        <f>+F4/12</f>
        <v>14.06</v>
      </c>
      <c r="I4" s="342"/>
    </row>
    <row r="5" spans="1:10" x14ac:dyDescent="0.25">
      <c r="A5" s="316" t="s">
        <v>320</v>
      </c>
      <c r="B5" s="317"/>
      <c r="C5" s="195">
        <v>4</v>
      </c>
      <c r="D5" s="339">
        <v>48.72</v>
      </c>
      <c r="E5" s="339"/>
      <c r="F5" s="340">
        <f>D5*C5</f>
        <v>194.88</v>
      </c>
      <c r="G5" s="341"/>
      <c r="H5" s="342">
        <f>F5/12</f>
        <v>16.239999999999998</v>
      </c>
      <c r="I5" s="342"/>
    </row>
    <row r="6" spans="1:10" x14ac:dyDescent="0.25">
      <c r="A6" s="316" t="s">
        <v>321</v>
      </c>
      <c r="B6" s="317"/>
      <c r="C6" s="122">
        <v>36</v>
      </c>
      <c r="D6" s="339">
        <v>11.56</v>
      </c>
      <c r="E6" s="339"/>
      <c r="F6" s="340">
        <f>D6*C6</f>
        <v>416.16</v>
      </c>
      <c r="G6" s="341"/>
      <c r="H6" s="342">
        <f>F6/12</f>
        <v>34.68</v>
      </c>
      <c r="I6" s="342"/>
    </row>
    <row r="7" spans="1:10" x14ac:dyDescent="0.25">
      <c r="A7" s="316" t="s">
        <v>322</v>
      </c>
      <c r="B7" s="317"/>
      <c r="C7" s="122">
        <v>48</v>
      </c>
      <c r="D7" s="339">
        <v>3.15</v>
      </c>
      <c r="E7" s="339"/>
      <c r="F7" s="340">
        <f>D7*C7</f>
        <v>151.19999999999999</v>
      </c>
      <c r="G7" s="341"/>
      <c r="H7" s="342">
        <f>F7/12</f>
        <v>12.6</v>
      </c>
      <c r="I7" s="342"/>
    </row>
    <row r="8" spans="1:10" x14ac:dyDescent="0.25">
      <c r="A8" s="316" t="s">
        <v>323</v>
      </c>
      <c r="B8" s="317"/>
      <c r="C8" s="122">
        <v>2</v>
      </c>
      <c r="D8" s="339">
        <v>2.42</v>
      </c>
      <c r="E8" s="339"/>
      <c r="F8" s="340">
        <f>D8*C8</f>
        <v>4.84</v>
      </c>
      <c r="G8" s="341"/>
      <c r="H8" s="342">
        <f>F8/12</f>
        <v>0.4</v>
      </c>
      <c r="I8" s="342"/>
    </row>
    <row r="9" spans="1:10" x14ac:dyDescent="0.25">
      <c r="A9" s="316" t="s">
        <v>324</v>
      </c>
      <c r="B9" s="317"/>
      <c r="C9" s="195">
        <v>2</v>
      </c>
      <c r="D9" s="339">
        <v>11.45</v>
      </c>
      <c r="E9" s="339"/>
      <c r="F9" s="340">
        <f>D9*C9</f>
        <v>22.9</v>
      </c>
      <c r="G9" s="341"/>
      <c r="H9" s="342">
        <f>F9/12</f>
        <v>1.91</v>
      </c>
      <c r="I9" s="342"/>
    </row>
    <row r="10" spans="1:10" x14ac:dyDescent="0.25">
      <c r="A10" s="338" t="s">
        <v>269</v>
      </c>
      <c r="B10" s="338"/>
      <c r="C10" s="195">
        <v>12</v>
      </c>
      <c r="D10" s="339">
        <v>7.89</v>
      </c>
      <c r="E10" s="339"/>
      <c r="F10" s="340">
        <f t="shared" ref="F10:F11" si="0">+D10*C10</f>
        <v>94.68</v>
      </c>
      <c r="G10" s="341"/>
      <c r="H10" s="342">
        <f>+F10/12</f>
        <v>7.89</v>
      </c>
      <c r="I10" s="342"/>
    </row>
    <row r="11" spans="1:10" ht="30.75" customHeight="1" x14ac:dyDescent="0.25">
      <c r="A11" s="338" t="s">
        <v>270</v>
      </c>
      <c r="B11" s="338"/>
      <c r="C11" s="195">
        <v>2</v>
      </c>
      <c r="D11" s="339">
        <v>27.37</v>
      </c>
      <c r="E11" s="339"/>
      <c r="F11" s="340">
        <f t="shared" si="0"/>
        <v>54.74</v>
      </c>
      <c r="G11" s="341"/>
      <c r="H11" s="342">
        <f>+F11/12</f>
        <v>4.5599999999999996</v>
      </c>
      <c r="I11" s="342"/>
    </row>
    <row r="12" spans="1:10" x14ac:dyDescent="0.25">
      <c r="A12" s="343" t="s">
        <v>31</v>
      </c>
      <c r="B12" s="344"/>
      <c r="C12" s="344"/>
      <c r="D12" s="344"/>
      <c r="E12" s="344"/>
      <c r="F12" s="344"/>
      <c r="G12" s="345"/>
      <c r="H12" s="340">
        <f>SUM(H4:I11)</f>
        <v>92.34</v>
      </c>
      <c r="I12" s="341"/>
    </row>
    <row r="13" spans="1:10" ht="6.75" customHeight="1" x14ac:dyDescent="0.25"/>
    <row r="14" spans="1:10" s="103" customFormat="1" x14ac:dyDescent="0.25">
      <c r="A14" s="330" t="s">
        <v>187</v>
      </c>
      <c r="B14" s="330"/>
      <c r="C14" s="330"/>
      <c r="D14" s="330"/>
      <c r="E14" s="330"/>
      <c r="F14" s="330"/>
      <c r="G14" s="330"/>
      <c r="H14" s="330"/>
      <c r="I14" s="330"/>
      <c r="J14" s="84"/>
    </row>
    <row r="15" spans="1:10" x14ac:dyDescent="0.25">
      <c r="A15" s="336" t="s">
        <v>188</v>
      </c>
      <c r="B15" s="336"/>
      <c r="C15" s="336"/>
      <c r="D15" s="336"/>
      <c r="E15" s="336"/>
      <c r="F15" s="336"/>
      <c r="G15" s="336"/>
      <c r="H15" s="336"/>
      <c r="I15" s="336"/>
    </row>
    <row r="16" spans="1:10" ht="31.5" x14ac:dyDescent="0.25">
      <c r="A16" s="197" t="s">
        <v>189</v>
      </c>
      <c r="B16" s="337" t="s">
        <v>190</v>
      </c>
      <c r="C16" s="337"/>
      <c r="D16" s="197" t="s">
        <v>209</v>
      </c>
      <c r="E16" s="196" t="s">
        <v>191</v>
      </c>
      <c r="F16" s="196" t="s">
        <v>184</v>
      </c>
      <c r="G16" s="196" t="s">
        <v>185</v>
      </c>
      <c r="H16" s="196" t="s">
        <v>192</v>
      </c>
      <c r="I16" s="196" t="s">
        <v>193</v>
      </c>
    </row>
    <row r="17" spans="1:9" s="84" customFormat="1" ht="66.75" customHeight="1" x14ac:dyDescent="0.25">
      <c r="A17" s="81">
        <v>1</v>
      </c>
      <c r="B17" s="328" t="s">
        <v>220</v>
      </c>
      <c r="C17" s="328"/>
      <c r="D17" s="81" t="s">
        <v>194</v>
      </c>
      <c r="E17" s="123">
        <v>22</v>
      </c>
      <c r="F17" s="124">
        <v>14.32</v>
      </c>
      <c r="G17" s="124">
        <f t="shared" ref="G17:G36" si="1">F17*E17</f>
        <v>315.04000000000002</v>
      </c>
      <c r="H17" s="83">
        <v>1</v>
      </c>
      <c r="I17" s="125">
        <f>G17/H17</f>
        <v>315.04000000000002</v>
      </c>
    </row>
    <row r="18" spans="1:9" s="84" customFormat="1" ht="132" customHeight="1" x14ac:dyDescent="0.25">
      <c r="A18" s="81">
        <v>2</v>
      </c>
      <c r="B18" s="324" t="s">
        <v>295</v>
      </c>
      <c r="C18" s="325"/>
      <c r="D18" s="81" t="s">
        <v>195</v>
      </c>
      <c r="E18" s="123">
        <v>165</v>
      </c>
      <c r="F18" s="124">
        <v>20.94</v>
      </c>
      <c r="G18" s="124">
        <f t="shared" si="1"/>
        <v>3455.1</v>
      </c>
      <c r="H18" s="83">
        <v>1</v>
      </c>
      <c r="I18" s="125">
        <f>H18*G18</f>
        <v>3455.1</v>
      </c>
    </row>
    <row r="19" spans="1:9" s="84" customFormat="1" ht="109.5" customHeight="1" x14ac:dyDescent="0.25">
      <c r="A19" s="81">
        <v>3</v>
      </c>
      <c r="B19" s="324" t="s">
        <v>296</v>
      </c>
      <c r="C19" s="325"/>
      <c r="D19" s="81" t="s">
        <v>195</v>
      </c>
      <c r="E19" s="123">
        <v>264</v>
      </c>
      <c r="F19" s="124">
        <v>9.6199999999999992</v>
      </c>
      <c r="G19" s="124">
        <f t="shared" si="1"/>
        <v>2539.6799999999998</v>
      </c>
      <c r="H19" s="83">
        <v>1</v>
      </c>
      <c r="I19" s="125">
        <f>H19*G19</f>
        <v>2539.6799999999998</v>
      </c>
    </row>
    <row r="20" spans="1:9" s="84" customFormat="1" ht="115.5" customHeight="1" x14ac:dyDescent="0.25">
      <c r="A20" s="81">
        <v>4</v>
      </c>
      <c r="B20" s="328" t="s">
        <v>297</v>
      </c>
      <c r="C20" s="328"/>
      <c r="D20" s="81" t="s">
        <v>195</v>
      </c>
      <c r="E20" s="123">
        <v>200</v>
      </c>
      <c r="F20" s="124">
        <v>10.3</v>
      </c>
      <c r="G20" s="124">
        <f t="shared" si="1"/>
        <v>2060</v>
      </c>
      <c r="H20" s="83">
        <v>1</v>
      </c>
      <c r="I20" s="125">
        <f t="shared" ref="I20:I36" si="2">G20/H20</f>
        <v>2060</v>
      </c>
    </row>
    <row r="21" spans="1:9" s="84" customFormat="1" ht="105.75" customHeight="1" x14ac:dyDescent="0.25">
      <c r="A21" s="81">
        <v>5</v>
      </c>
      <c r="B21" s="324" t="s">
        <v>298</v>
      </c>
      <c r="C21" s="325"/>
      <c r="D21" s="81" t="s">
        <v>195</v>
      </c>
      <c r="E21" s="123">
        <v>100</v>
      </c>
      <c r="F21" s="124">
        <v>10.3</v>
      </c>
      <c r="G21" s="124">
        <f t="shared" si="1"/>
        <v>1030</v>
      </c>
      <c r="H21" s="83">
        <v>1</v>
      </c>
      <c r="I21" s="125">
        <f t="shared" si="2"/>
        <v>1030</v>
      </c>
    </row>
    <row r="22" spans="1:9" s="84" customFormat="1" ht="99.75" customHeight="1" x14ac:dyDescent="0.25">
      <c r="A22" s="81">
        <v>6</v>
      </c>
      <c r="B22" s="324" t="s">
        <v>221</v>
      </c>
      <c r="C22" s="325"/>
      <c r="D22" s="81" t="s">
        <v>210</v>
      </c>
      <c r="E22" s="123">
        <v>231</v>
      </c>
      <c r="F22" s="124">
        <v>17.55</v>
      </c>
      <c r="G22" s="124">
        <f t="shared" si="1"/>
        <v>4054.05</v>
      </c>
      <c r="H22" s="83">
        <v>1</v>
      </c>
      <c r="I22" s="125">
        <f t="shared" si="2"/>
        <v>4054.05</v>
      </c>
    </row>
    <row r="23" spans="1:9" s="84" customFormat="1" ht="99.75" customHeight="1" x14ac:dyDescent="0.25">
      <c r="A23" s="81">
        <v>7</v>
      </c>
      <c r="B23" s="324" t="s">
        <v>222</v>
      </c>
      <c r="C23" s="325"/>
      <c r="D23" s="81" t="s">
        <v>210</v>
      </c>
      <c r="E23" s="123">
        <v>100</v>
      </c>
      <c r="F23" s="124">
        <v>6.06</v>
      </c>
      <c r="G23" s="124">
        <f t="shared" si="1"/>
        <v>606</v>
      </c>
      <c r="H23" s="83">
        <v>1</v>
      </c>
      <c r="I23" s="125">
        <f t="shared" si="2"/>
        <v>606</v>
      </c>
    </row>
    <row r="24" spans="1:9" s="84" customFormat="1" ht="21" customHeight="1" x14ac:dyDescent="0.25">
      <c r="A24" s="81">
        <v>8</v>
      </c>
      <c r="B24" s="324" t="s">
        <v>299</v>
      </c>
      <c r="C24" s="325"/>
      <c r="D24" s="81" t="s">
        <v>210</v>
      </c>
      <c r="E24" s="123">
        <v>200</v>
      </c>
      <c r="F24" s="124">
        <v>1.03</v>
      </c>
      <c r="G24" s="124">
        <f t="shared" si="1"/>
        <v>206</v>
      </c>
      <c r="H24" s="83">
        <v>1</v>
      </c>
      <c r="I24" s="125">
        <f t="shared" si="2"/>
        <v>206</v>
      </c>
    </row>
    <row r="25" spans="1:9" s="84" customFormat="1" ht="60" customHeight="1" x14ac:dyDescent="0.25">
      <c r="A25" s="81">
        <v>9</v>
      </c>
      <c r="B25" s="324" t="s">
        <v>223</v>
      </c>
      <c r="C25" s="325"/>
      <c r="D25" s="81" t="s">
        <v>196</v>
      </c>
      <c r="E25" s="123">
        <v>20</v>
      </c>
      <c r="F25" s="124">
        <v>1.51</v>
      </c>
      <c r="G25" s="124">
        <f t="shared" si="1"/>
        <v>30.2</v>
      </c>
      <c r="H25" s="83">
        <v>1</v>
      </c>
      <c r="I25" s="125">
        <f t="shared" si="2"/>
        <v>30.2</v>
      </c>
    </row>
    <row r="26" spans="1:9" s="84" customFormat="1" ht="84.75" customHeight="1" x14ac:dyDescent="0.25">
      <c r="A26" s="81">
        <v>10</v>
      </c>
      <c r="B26" s="324" t="s">
        <v>288</v>
      </c>
      <c r="C26" s="325"/>
      <c r="D26" s="81" t="s">
        <v>210</v>
      </c>
      <c r="E26" s="123">
        <v>33</v>
      </c>
      <c r="F26" s="124">
        <v>21.06</v>
      </c>
      <c r="G26" s="124">
        <f t="shared" si="1"/>
        <v>694.98</v>
      </c>
      <c r="H26" s="83">
        <v>1</v>
      </c>
      <c r="I26" s="125">
        <f t="shared" si="2"/>
        <v>694.98</v>
      </c>
    </row>
    <row r="27" spans="1:9" s="84" customFormat="1" ht="49.5" customHeight="1" x14ac:dyDescent="0.25">
      <c r="A27" s="81">
        <v>11</v>
      </c>
      <c r="B27" s="324" t="s">
        <v>224</v>
      </c>
      <c r="C27" s="325"/>
      <c r="D27" s="81" t="s">
        <v>210</v>
      </c>
      <c r="E27" s="123">
        <v>11</v>
      </c>
      <c r="F27" s="124">
        <v>55.56</v>
      </c>
      <c r="G27" s="124">
        <f t="shared" si="1"/>
        <v>611.16</v>
      </c>
      <c r="H27" s="83">
        <v>1</v>
      </c>
      <c r="I27" s="125">
        <f t="shared" si="2"/>
        <v>611.16</v>
      </c>
    </row>
    <row r="28" spans="1:9" s="84" customFormat="1" ht="49.5" customHeight="1" x14ac:dyDescent="0.25">
      <c r="A28" s="81">
        <v>12</v>
      </c>
      <c r="B28" s="332" t="s">
        <v>289</v>
      </c>
      <c r="C28" s="333"/>
      <c r="D28" s="81" t="s">
        <v>210</v>
      </c>
      <c r="E28" s="123">
        <v>11</v>
      </c>
      <c r="F28" s="124">
        <v>55.56</v>
      </c>
      <c r="G28" s="124">
        <f t="shared" si="1"/>
        <v>611.16</v>
      </c>
      <c r="H28" s="83">
        <v>1</v>
      </c>
      <c r="I28" s="125">
        <f t="shared" si="2"/>
        <v>611.16</v>
      </c>
    </row>
    <row r="29" spans="1:9" s="84" customFormat="1" ht="96.75" customHeight="1" x14ac:dyDescent="0.25">
      <c r="A29" s="81">
        <v>13</v>
      </c>
      <c r="B29" s="324" t="s">
        <v>290</v>
      </c>
      <c r="C29" s="325"/>
      <c r="D29" s="81" t="s">
        <v>210</v>
      </c>
      <c r="E29" s="123">
        <v>110</v>
      </c>
      <c r="F29" s="124">
        <v>0.71</v>
      </c>
      <c r="G29" s="124">
        <f t="shared" si="1"/>
        <v>78.099999999999994</v>
      </c>
      <c r="H29" s="83">
        <v>1</v>
      </c>
      <c r="I29" s="125">
        <f t="shared" si="2"/>
        <v>78.099999999999994</v>
      </c>
    </row>
    <row r="30" spans="1:9" s="84" customFormat="1" ht="45.75" customHeight="1" x14ac:dyDescent="0.25">
      <c r="A30" s="81">
        <v>14</v>
      </c>
      <c r="B30" s="324" t="s">
        <v>291</v>
      </c>
      <c r="C30" s="325"/>
      <c r="D30" s="81" t="s">
        <v>210</v>
      </c>
      <c r="E30" s="123">
        <v>1</v>
      </c>
      <c r="F30" s="124">
        <v>14.54</v>
      </c>
      <c r="G30" s="124">
        <f t="shared" si="1"/>
        <v>14.54</v>
      </c>
      <c r="H30" s="83">
        <v>1</v>
      </c>
      <c r="I30" s="125">
        <f t="shared" si="2"/>
        <v>14.54</v>
      </c>
    </row>
    <row r="31" spans="1:9" s="84" customFormat="1" ht="112.5" customHeight="1" x14ac:dyDescent="0.25">
      <c r="A31" s="81">
        <v>15</v>
      </c>
      <c r="B31" s="324" t="s">
        <v>292</v>
      </c>
      <c r="C31" s="325"/>
      <c r="D31" s="81" t="s">
        <v>210</v>
      </c>
      <c r="E31" s="123">
        <v>15000</v>
      </c>
      <c r="F31" s="124">
        <v>0.15</v>
      </c>
      <c r="G31" s="124">
        <f t="shared" si="1"/>
        <v>2250</v>
      </c>
      <c r="H31" s="83">
        <v>1</v>
      </c>
      <c r="I31" s="125">
        <f t="shared" si="2"/>
        <v>2250</v>
      </c>
    </row>
    <row r="32" spans="1:9" s="84" customFormat="1" ht="112.5" customHeight="1" x14ac:dyDescent="0.25">
      <c r="A32" s="81">
        <v>16</v>
      </c>
      <c r="B32" s="324" t="s">
        <v>293</v>
      </c>
      <c r="C32" s="325"/>
      <c r="D32" s="81" t="s">
        <v>210</v>
      </c>
      <c r="E32" s="123">
        <v>2200</v>
      </c>
      <c r="F32" s="124">
        <v>0.24</v>
      </c>
      <c r="G32" s="124">
        <f t="shared" si="1"/>
        <v>528</v>
      </c>
      <c r="H32" s="83">
        <v>1</v>
      </c>
      <c r="I32" s="125">
        <f t="shared" si="2"/>
        <v>528</v>
      </c>
    </row>
    <row r="33" spans="1:9" s="84" customFormat="1" ht="122.25" customHeight="1" x14ac:dyDescent="0.25">
      <c r="A33" s="81">
        <v>17</v>
      </c>
      <c r="B33" s="324" t="s">
        <v>294</v>
      </c>
      <c r="C33" s="325"/>
      <c r="D33" s="81" t="s">
        <v>210</v>
      </c>
      <c r="E33" s="123">
        <v>4400</v>
      </c>
      <c r="F33" s="124">
        <v>0.38</v>
      </c>
      <c r="G33" s="124">
        <f t="shared" si="1"/>
        <v>1672</v>
      </c>
      <c r="H33" s="83">
        <v>1</v>
      </c>
      <c r="I33" s="125">
        <f t="shared" si="2"/>
        <v>1672</v>
      </c>
    </row>
    <row r="34" spans="1:9" s="84" customFormat="1" ht="62.25" customHeight="1" x14ac:dyDescent="0.25">
      <c r="A34" s="81">
        <v>18</v>
      </c>
      <c r="B34" s="324" t="s">
        <v>301</v>
      </c>
      <c r="C34" s="325"/>
      <c r="D34" s="81" t="s">
        <v>210</v>
      </c>
      <c r="E34" s="123">
        <v>440</v>
      </c>
      <c r="F34" s="124">
        <v>6.89</v>
      </c>
      <c r="G34" s="124">
        <f t="shared" si="1"/>
        <v>3031.6</v>
      </c>
      <c r="H34" s="83">
        <v>1</v>
      </c>
      <c r="I34" s="125">
        <f t="shared" si="2"/>
        <v>3031.6</v>
      </c>
    </row>
    <row r="35" spans="1:9" s="84" customFormat="1" ht="111" customHeight="1" x14ac:dyDescent="0.25">
      <c r="A35" s="81">
        <v>19</v>
      </c>
      <c r="B35" s="324" t="s">
        <v>227</v>
      </c>
      <c r="C35" s="325"/>
      <c r="D35" s="81" t="s">
        <v>196</v>
      </c>
      <c r="E35" s="123">
        <v>1100</v>
      </c>
      <c r="F35" s="124">
        <v>18.059999999999999</v>
      </c>
      <c r="G35" s="124">
        <f t="shared" si="1"/>
        <v>19866</v>
      </c>
      <c r="H35" s="83">
        <v>1</v>
      </c>
      <c r="I35" s="125">
        <f t="shared" si="2"/>
        <v>19866</v>
      </c>
    </row>
    <row r="36" spans="1:9" s="84" customFormat="1" ht="102" customHeight="1" x14ac:dyDescent="0.25">
      <c r="A36" s="81">
        <v>20</v>
      </c>
      <c r="B36" s="324" t="s">
        <v>302</v>
      </c>
      <c r="C36" s="325"/>
      <c r="D36" s="81" t="s">
        <v>210</v>
      </c>
      <c r="E36" s="123">
        <v>300</v>
      </c>
      <c r="F36" s="124">
        <v>13.62</v>
      </c>
      <c r="G36" s="124">
        <f t="shared" si="1"/>
        <v>4086</v>
      </c>
      <c r="H36" s="83">
        <v>1</v>
      </c>
      <c r="I36" s="125">
        <f t="shared" si="2"/>
        <v>4086</v>
      </c>
    </row>
    <row r="37" spans="1:9" s="84" customFormat="1" ht="129" customHeight="1" x14ac:dyDescent="0.25">
      <c r="A37" s="81">
        <v>21</v>
      </c>
      <c r="B37" s="324" t="s">
        <v>300</v>
      </c>
      <c r="C37" s="325"/>
      <c r="D37" s="81" t="s">
        <v>195</v>
      </c>
      <c r="E37" s="123">
        <v>50</v>
      </c>
      <c r="F37" s="124">
        <v>28.65</v>
      </c>
      <c r="G37" s="124">
        <f>F37*E37</f>
        <v>1432.5</v>
      </c>
      <c r="H37" s="83">
        <v>1</v>
      </c>
      <c r="I37" s="125">
        <f>G37/H37</f>
        <v>1432.5</v>
      </c>
    </row>
    <row r="38" spans="1:9" s="84" customFormat="1" x14ac:dyDescent="0.25">
      <c r="A38" s="326"/>
      <c r="B38" s="326"/>
      <c r="C38" s="326"/>
      <c r="D38" s="326"/>
      <c r="E38" s="326"/>
      <c r="F38" s="326"/>
      <c r="G38" s="326"/>
      <c r="H38" s="326"/>
      <c r="I38" s="126">
        <f>SUM(I17:I37)</f>
        <v>49172.11</v>
      </c>
    </row>
    <row r="39" spans="1:9" x14ac:dyDescent="0.25">
      <c r="A39" s="329" t="s">
        <v>208</v>
      </c>
      <c r="B39" s="329"/>
      <c r="C39" s="329"/>
      <c r="D39" s="329"/>
      <c r="E39" s="329"/>
      <c r="F39" s="329"/>
      <c r="G39" s="329"/>
      <c r="H39" s="329"/>
      <c r="I39" s="127" t="e">
        <f>I38/PRODUTIVIDADE!I26</f>
        <v>#REF!</v>
      </c>
    </row>
    <row r="40" spans="1:9" x14ac:dyDescent="0.25">
      <c r="A40" s="48"/>
      <c r="B40" s="49"/>
      <c r="C40" s="49"/>
      <c r="D40" s="48"/>
      <c r="E40" s="50"/>
      <c r="F40" s="46"/>
      <c r="G40" s="46"/>
      <c r="H40" s="46"/>
      <c r="I40" s="51"/>
    </row>
    <row r="41" spans="1:9" x14ac:dyDescent="0.25">
      <c r="A41" s="52"/>
      <c r="B41" s="49"/>
      <c r="C41" s="49"/>
      <c r="D41" s="48"/>
      <c r="E41" s="50"/>
      <c r="F41" s="46"/>
    </row>
    <row r="42" spans="1:9" s="103" customFormat="1" x14ac:dyDescent="0.25">
      <c r="A42" s="330" t="s">
        <v>199</v>
      </c>
      <c r="B42" s="330"/>
      <c r="C42" s="330"/>
      <c r="D42" s="330"/>
      <c r="E42" s="330"/>
      <c r="F42" s="330"/>
      <c r="G42" s="330"/>
      <c r="H42" s="330"/>
      <c r="I42" s="330"/>
    </row>
    <row r="43" spans="1:9" ht="31.5" x14ac:dyDescent="0.25">
      <c r="A43" s="197" t="s">
        <v>189</v>
      </c>
      <c r="B43" s="331" t="s">
        <v>190</v>
      </c>
      <c r="C43" s="331"/>
      <c r="D43" s="197" t="s">
        <v>209</v>
      </c>
      <c r="E43" s="43" t="s">
        <v>198</v>
      </c>
      <c r="F43" s="43" t="s">
        <v>184</v>
      </c>
      <c r="G43" s="43" t="s">
        <v>185</v>
      </c>
      <c r="H43" s="43" t="s">
        <v>192</v>
      </c>
      <c r="I43" s="196" t="s">
        <v>193</v>
      </c>
    </row>
    <row r="44" spans="1:9" s="84" customFormat="1" ht="63.75" customHeight="1" x14ac:dyDescent="0.25">
      <c r="A44" s="81">
        <v>1</v>
      </c>
      <c r="B44" s="328" t="s">
        <v>228</v>
      </c>
      <c r="C44" s="328"/>
      <c r="D44" s="81" t="s">
        <v>209</v>
      </c>
      <c r="E44" s="123">
        <v>55</v>
      </c>
      <c r="F44" s="124">
        <v>12.7</v>
      </c>
      <c r="G44" s="129">
        <f t="shared" ref="G44:G49" si="3">F44*E44</f>
        <v>698.5</v>
      </c>
      <c r="H44" s="82">
        <v>6</v>
      </c>
      <c r="I44" s="129">
        <f t="shared" ref="I44:I49" si="4">G44/H44</f>
        <v>116.42</v>
      </c>
    </row>
    <row r="45" spans="1:9" s="84" customFormat="1" ht="36.75" customHeight="1" x14ac:dyDescent="0.25">
      <c r="A45" s="81">
        <v>2</v>
      </c>
      <c r="B45" s="328" t="s">
        <v>229</v>
      </c>
      <c r="C45" s="328"/>
      <c r="D45" s="81" t="s">
        <v>209</v>
      </c>
      <c r="E45" s="123">
        <v>20</v>
      </c>
      <c r="F45" s="129">
        <v>16.55</v>
      </c>
      <c r="G45" s="129">
        <f t="shared" si="3"/>
        <v>331</v>
      </c>
      <c r="H45" s="82">
        <v>6</v>
      </c>
      <c r="I45" s="129">
        <f t="shared" si="4"/>
        <v>55.17</v>
      </c>
    </row>
    <row r="46" spans="1:9" s="84" customFormat="1" ht="30.75" customHeight="1" x14ac:dyDescent="0.25">
      <c r="A46" s="81">
        <v>3</v>
      </c>
      <c r="B46" s="328" t="s">
        <v>230</v>
      </c>
      <c r="C46" s="328"/>
      <c r="D46" s="81" t="s">
        <v>209</v>
      </c>
      <c r="E46" s="123">
        <v>20</v>
      </c>
      <c r="F46" s="129">
        <v>6.73</v>
      </c>
      <c r="G46" s="129">
        <f t="shared" si="3"/>
        <v>134.6</v>
      </c>
      <c r="H46" s="82">
        <v>6</v>
      </c>
      <c r="I46" s="129">
        <f t="shared" si="4"/>
        <v>22.43</v>
      </c>
    </row>
    <row r="47" spans="1:9" s="84" customFormat="1" ht="56.25" customHeight="1" x14ac:dyDescent="0.25">
      <c r="A47" s="81">
        <v>4</v>
      </c>
      <c r="B47" s="328" t="s">
        <v>231</v>
      </c>
      <c r="C47" s="328"/>
      <c r="D47" s="81" t="s">
        <v>209</v>
      </c>
      <c r="E47" s="123">
        <v>55</v>
      </c>
      <c r="F47" s="129">
        <v>7.41</v>
      </c>
      <c r="G47" s="129">
        <f t="shared" si="3"/>
        <v>407.55</v>
      </c>
      <c r="H47" s="82">
        <v>6</v>
      </c>
      <c r="I47" s="129">
        <f t="shared" si="4"/>
        <v>67.930000000000007</v>
      </c>
    </row>
    <row r="48" spans="1:9" s="84" customFormat="1" ht="42.75" customHeight="1" x14ac:dyDescent="0.25">
      <c r="A48" s="81">
        <v>5</v>
      </c>
      <c r="B48" s="324" t="s">
        <v>232</v>
      </c>
      <c r="C48" s="325"/>
      <c r="D48" s="81" t="s">
        <v>209</v>
      </c>
      <c r="E48" s="123">
        <v>10</v>
      </c>
      <c r="F48" s="129">
        <v>7.17</v>
      </c>
      <c r="G48" s="129">
        <f t="shared" si="3"/>
        <v>71.7</v>
      </c>
      <c r="H48" s="82">
        <v>6</v>
      </c>
      <c r="I48" s="129">
        <f t="shared" si="4"/>
        <v>11.95</v>
      </c>
    </row>
    <row r="49" spans="1:10" s="84" customFormat="1" ht="42.75" customHeight="1" x14ac:dyDescent="0.25">
      <c r="A49" s="81">
        <v>6</v>
      </c>
      <c r="B49" s="324" t="s">
        <v>233</v>
      </c>
      <c r="C49" s="325"/>
      <c r="D49" s="81" t="s">
        <v>209</v>
      </c>
      <c r="E49" s="123">
        <v>10</v>
      </c>
      <c r="F49" s="129">
        <v>9.57</v>
      </c>
      <c r="G49" s="129">
        <f t="shared" si="3"/>
        <v>95.7</v>
      </c>
      <c r="H49" s="82">
        <v>6</v>
      </c>
      <c r="I49" s="129">
        <f t="shared" si="4"/>
        <v>15.95</v>
      </c>
    </row>
    <row r="50" spans="1:10" s="84" customFormat="1" ht="42.75" customHeight="1" x14ac:dyDescent="0.25">
      <c r="A50" s="81">
        <v>7</v>
      </c>
      <c r="B50" s="328" t="s">
        <v>285</v>
      </c>
      <c r="C50" s="328"/>
      <c r="D50" s="81" t="s">
        <v>209</v>
      </c>
      <c r="E50" s="123">
        <v>55</v>
      </c>
      <c r="F50" s="129">
        <v>14.04</v>
      </c>
      <c r="G50" s="129">
        <f>F50*E50</f>
        <v>772.2</v>
      </c>
      <c r="H50" s="82">
        <v>6</v>
      </c>
      <c r="I50" s="129">
        <f>G50/H50</f>
        <v>128.69999999999999</v>
      </c>
    </row>
    <row r="51" spans="1:10" s="84" customFormat="1" ht="42.75" customHeight="1" x14ac:dyDescent="0.25">
      <c r="A51" s="81">
        <v>8</v>
      </c>
      <c r="B51" s="328" t="s">
        <v>286</v>
      </c>
      <c r="C51" s="328"/>
      <c r="D51" s="81" t="s">
        <v>209</v>
      </c>
      <c r="E51" s="123">
        <v>10</v>
      </c>
      <c r="F51" s="129">
        <v>5.97</v>
      </c>
      <c r="G51" s="129">
        <f>F51*E51</f>
        <v>59.7</v>
      </c>
      <c r="H51" s="82">
        <v>6</v>
      </c>
      <c r="I51" s="129">
        <f>G51/H51</f>
        <v>9.9499999999999993</v>
      </c>
    </row>
    <row r="52" spans="1:10" s="84" customFormat="1" ht="49.5" customHeight="1" x14ac:dyDescent="0.25">
      <c r="A52" s="81">
        <v>9</v>
      </c>
      <c r="B52" s="328" t="s">
        <v>234</v>
      </c>
      <c r="C52" s="328"/>
      <c r="D52" s="81" t="s">
        <v>209</v>
      </c>
      <c r="E52" s="123">
        <v>1</v>
      </c>
      <c r="F52" s="129">
        <v>11.75</v>
      </c>
      <c r="G52" s="129">
        <f>F52*E52</f>
        <v>11.75</v>
      </c>
      <c r="H52" s="82">
        <v>6</v>
      </c>
      <c r="I52" s="129">
        <f>G52/H52</f>
        <v>1.96</v>
      </c>
    </row>
    <row r="53" spans="1:10" s="84" customFormat="1" ht="49.5" customHeight="1" x14ac:dyDescent="0.25">
      <c r="A53" s="81">
        <v>10</v>
      </c>
      <c r="B53" s="332" t="s">
        <v>287</v>
      </c>
      <c r="C53" s="333"/>
      <c r="D53" s="81" t="s">
        <v>209</v>
      </c>
      <c r="E53" s="123">
        <v>66</v>
      </c>
      <c r="F53" s="129">
        <v>8.33</v>
      </c>
      <c r="G53" s="129">
        <f>F53*E53</f>
        <v>549.78</v>
      </c>
      <c r="H53" s="82">
        <v>6</v>
      </c>
      <c r="I53" s="129">
        <f>G53/H53</f>
        <v>91.63</v>
      </c>
    </row>
    <row r="54" spans="1:10" s="77" customFormat="1" ht="43.5" customHeight="1" x14ac:dyDescent="0.25">
      <c r="A54" s="100">
        <v>11</v>
      </c>
      <c r="B54" s="334" t="s">
        <v>225</v>
      </c>
      <c r="C54" s="335"/>
      <c r="D54" s="100" t="s">
        <v>210</v>
      </c>
      <c r="E54" s="128">
        <v>20</v>
      </c>
      <c r="F54" s="130">
        <v>4.93</v>
      </c>
      <c r="G54" s="130">
        <f t="shared" ref="G54:G55" si="5">F54*E54</f>
        <v>98.6</v>
      </c>
      <c r="H54" s="101">
        <v>6</v>
      </c>
      <c r="I54" s="131">
        <f t="shared" ref="I54:I55" si="6">G54/H54</f>
        <v>16.43</v>
      </c>
    </row>
    <row r="55" spans="1:10" s="77" customFormat="1" ht="43.5" customHeight="1" x14ac:dyDescent="0.25">
      <c r="A55" s="81">
        <v>12</v>
      </c>
      <c r="B55" s="324" t="s">
        <v>226</v>
      </c>
      <c r="C55" s="325"/>
      <c r="D55" s="81" t="s">
        <v>210</v>
      </c>
      <c r="E55" s="123">
        <v>165</v>
      </c>
      <c r="F55" s="124">
        <v>4.08</v>
      </c>
      <c r="G55" s="124">
        <f t="shared" si="5"/>
        <v>673.2</v>
      </c>
      <c r="H55" s="83">
        <v>6</v>
      </c>
      <c r="I55" s="125">
        <f t="shared" si="6"/>
        <v>112.2</v>
      </c>
    </row>
    <row r="56" spans="1:10" s="84" customFormat="1" x14ac:dyDescent="0.25">
      <c r="A56" s="326" t="s">
        <v>197</v>
      </c>
      <c r="B56" s="326"/>
      <c r="C56" s="326"/>
      <c r="D56" s="326"/>
      <c r="E56" s="326"/>
      <c r="F56" s="326"/>
      <c r="G56" s="326"/>
      <c r="H56" s="326"/>
      <c r="I56" s="132">
        <f>SUM(I44:I49)</f>
        <v>289.85000000000002</v>
      </c>
    </row>
    <row r="57" spans="1:10" x14ac:dyDescent="0.25">
      <c r="A57" s="329" t="s">
        <v>208</v>
      </c>
      <c r="B57" s="329"/>
      <c r="C57" s="329"/>
      <c r="D57" s="329"/>
      <c r="E57" s="329"/>
      <c r="F57" s="329"/>
      <c r="G57" s="329"/>
      <c r="H57" s="329"/>
      <c r="I57" s="127" t="e">
        <f>I56/PRODUTIVIDADE!I26</f>
        <v>#REF!</v>
      </c>
    </row>
    <row r="58" spans="1:10" x14ac:dyDescent="0.25">
      <c r="A58" s="53"/>
      <c r="B58" s="49"/>
      <c r="C58" s="49"/>
      <c r="D58" s="48"/>
      <c r="E58" s="50"/>
      <c r="F58" s="50"/>
      <c r="G58" s="50"/>
      <c r="H58" s="50"/>
      <c r="I58" s="54"/>
    </row>
    <row r="59" spans="1:10" s="103" customFormat="1" x14ac:dyDescent="0.25">
      <c r="A59" s="330" t="s">
        <v>200</v>
      </c>
      <c r="B59" s="330"/>
      <c r="C59" s="330"/>
      <c r="D59" s="330"/>
      <c r="E59" s="330"/>
      <c r="F59" s="330"/>
      <c r="G59" s="330"/>
      <c r="H59" s="330"/>
      <c r="I59" s="330"/>
      <c r="J59" s="84"/>
    </row>
    <row r="60" spans="1:10" ht="31.5" x14ac:dyDescent="0.25">
      <c r="A60" s="197" t="s">
        <v>189</v>
      </c>
      <c r="B60" s="331" t="s">
        <v>190</v>
      </c>
      <c r="C60" s="331"/>
      <c r="D60" s="197" t="s">
        <v>209</v>
      </c>
      <c r="E60" s="43" t="s">
        <v>198</v>
      </c>
      <c r="F60" s="43" t="s">
        <v>184</v>
      </c>
      <c r="G60" s="43" t="s">
        <v>185</v>
      </c>
      <c r="H60" s="43" t="s">
        <v>192</v>
      </c>
      <c r="I60" s="196" t="s">
        <v>193</v>
      </c>
    </row>
    <row r="61" spans="1:10" s="84" customFormat="1" ht="143.25" customHeight="1" x14ac:dyDescent="0.25">
      <c r="A61" s="81">
        <v>1</v>
      </c>
      <c r="B61" s="328" t="s">
        <v>305</v>
      </c>
      <c r="C61" s="328"/>
      <c r="D61" s="81" t="s">
        <v>209</v>
      </c>
      <c r="E61" s="123">
        <v>1</v>
      </c>
      <c r="F61" s="129">
        <v>1916.3</v>
      </c>
      <c r="G61" s="129">
        <f t="shared" ref="G61:G75" si="7">F61*E61</f>
        <v>1916.3</v>
      </c>
      <c r="H61" s="82">
        <v>60</v>
      </c>
      <c r="I61" s="129">
        <f t="shared" ref="I61:I75" si="8">G61/H61</f>
        <v>31.94</v>
      </c>
    </row>
    <row r="62" spans="1:10" s="84" customFormat="1" ht="144.75" customHeight="1" x14ac:dyDescent="0.25">
      <c r="A62" s="81">
        <v>2</v>
      </c>
      <c r="B62" s="324" t="s">
        <v>306</v>
      </c>
      <c r="C62" s="325"/>
      <c r="D62" s="81" t="s">
        <v>209</v>
      </c>
      <c r="E62" s="123">
        <v>1</v>
      </c>
      <c r="F62" s="129">
        <v>1333.71</v>
      </c>
      <c r="G62" s="129">
        <f t="shared" si="7"/>
        <v>1333.71</v>
      </c>
      <c r="H62" s="82">
        <v>60</v>
      </c>
      <c r="I62" s="129">
        <f t="shared" si="8"/>
        <v>22.23</v>
      </c>
    </row>
    <row r="63" spans="1:10" s="84" customFormat="1" ht="19.5" customHeight="1" x14ac:dyDescent="0.25">
      <c r="A63" s="81">
        <v>3</v>
      </c>
      <c r="B63" s="324" t="s">
        <v>235</v>
      </c>
      <c r="C63" s="325"/>
      <c r="D63" s="81" t="s">
        <v>209</v>
      </c>
      <c r="E63" s="123">
        <v>1</v>
      </c>
      <c r="F63" s="129">
        <v>910.33</v>
      </c>
      <c r="G63" s="129">
        <f t="shared" si="7"/>
        <v>910.33</v>
      </c>
      <c r="H63" s="82">
        <v>36</v>
      </c>
      <c r="I63" s="129">
        <f t="shared" si="8"/>
        <v>25.29</v>
      </c>
    </row>
    <row r="64" spans="1:10" s="84" customFormat="1" ht="114.75" customHeight="1" x14ac:dyDescent="0.25">
      <c r="A64" s="81">
        <v>4</v>
      </c>
      <c r="B64" s="324" t="s">
        <v>307</v>
      </c>
      <c r="C64" s="325"/>
      <c r="D64" s="81" t="s">
        <v>209</v>
      </c>
      <c r="E64" s="123">
        <v>33</v>
      </c>
      <c r="F64" s="129">
        <v>372.82</v>
      </c>
      <c r="G64" s="129">
        <f t="shared" si="7"/>
        <v>12303.06</v>
      </c>
      <c r="H64" s="82">
        <v>24</v>
      </c>
      <c r="I64" s="129">
        <f t="shared" si="8"/>
        <v>512.63</v>
      </c>
    </row>
    <row r="65" spans="1:10" s="84" customFormat="1" ht="24.75" customHeight="1" x14ac:dyDescent="0.25">
      <c r="A65" s="81">
        <v>5</v>
      </c>
      <c r="B65" s="324" t="s">
        <v>236</v>
      </c>
      <c r="C65" s="325"/>
      <c r="D65" s="81" t="s">
        <v>209</v>
      </c>
      <c r="E65" s="123">
        <v>2</v>
      </c>
      <c r="F65" s="129">
        <v>1075.24</v>
      </c>
      <c r="G65" s="129">
        <f t="shared" si="7"/>
        <v>2150.48</v>
      </c>
      <c r="H65" s="82">
        <v>24</v>
      </c>
      <c r="I65" s="129">
        <f t="shared" si="8"/>
        <v>89.6</v>
      </c>
    </row>
    <row r="66" spans="1:10" s="84" customFormat="1" ht="23.25" customHeight="1" x14ac:dyDescent="0.25">
      <c r="A66" s="81">
        <v>6</v>
      </c>
      <c r="B66" s="324" t="s">
        <v>308</v>
      </c>
      <c r="C66" s="325"/>
      <c r="D66" s="81" t="s">
        <v>209</v>
      </c>
      <c r="E66" s="123">
        <v>2</v>
      </c>
      <c r="F66" s="129">
        <v>402.78</v>
      </c>
      <c r="G66" s="129">
        <f t="shared" si="7"/>
        <v>805.56</v>
      </c>
      <c r="H66" s="82">
        <v>24</v>
      </c>
      <c r="I66" s="129">
        <f t="shared" si="8"/>
        <v>33.57</v>
      </c>
    </row>
    <row r="67" spans="1:10" s="84" customFormat="1" ht="69" customHeight="1" x14ac:dyDescent="0.25">
      <c r="A67" s="81">
        <v>7</v>
      </c>
      <c r="B67" s="324" t="s">
        <v>309</v>
      </c>
      <c r="C67" s="325"/>
      <c r="D67" s="81" t="s">
        <v>209</v>
      </c>
      <c r="E67" s="123">
        <v>1</v>
      </c>
      <c r="F67" s="129">
        <v>4.99</v>
      </c>
      <c r="G67" s="129">
        <f t="shared" si="7"/>
        <v>4.99</v>
      </c>
      <c r="H67" s="82">
        <v>24</v>
      </c>
      <c r="I67" s="129">
        <f t="shared" si="8"/>
        <v>0.21</v>
      </c>
    </row>
    <row r="68" spans="1:10" s="84" customFormat="1" ht="45.75" customHeight="1" x14ac:dyDescent="0.25">
      <c r="A68" s="81">
        <v>8</v>
      </c>
      <c r="B68" s="324" t="s">
        <v>310</v>
      </c>
      <c r="C68" s="325"/>
      <c r="D68" s="81" t="s">
        <v>209</v>
      </c>
      <c r="E68" s="123">
        <v>66</v>
      </c>
      <c r="F68" s="129">
        <v>83.35</v>
      </c>
      <c r="G68" s="129">
        <f t="shared" si="7"/>
        <v>5501.1</v>
      </c>
      <c r="H68" s="82">
        <v>6</v>
      </c>
      <c r="I68" s="129">
        <f t="shared" si="8"/>
        <v>916.85</v>
      </c>
    </row>
    <row r="69" spans="1:10" s="84" customFormat="1" ht="23.25" customHeight="1" x14ac:dyDescent="0.25">
      <c r="A69" s="81">
        <v>9</v>
      </c>
      <c r="B69" s="324" t="s">
        <v>201</v>
      </c>
      <c r="C69" s="325"/>
      <c r="D69" s="81" t="s">
        <v>209</v>
      </c>
      <c r="E69" s="123">
        <v>2</v>
      </c>
      <c r="F69" s="129">
        <v>910.33</v>
      </c>
      <c r="G69" s="129">
        <f t="shared" si="7"/>
        <v>1820.66</v>
      </c>
      <c r="H69" s="82">
        <v>36</v>
      </c>
      <c r="I69" s="129">
        <f t="shared" si="8"/>
        <v>50.57</v>
      </c>
    </row>
    <row r="70" spans="1:10" s="84" customFormat="1" ht="22.5" customHeight="1" x14ac:dyDescent="0.25">
      <c r="A70" s="81">
        <v>10</v>
      </c>
      <c r="B70" s="324" t="s">
        <v>237</v>
      </c>
      <c r="C70" s="325"/>
      <c r="D70" s="81" t="s">
        <v>209</v>
      </c>
      <c r="E70" s="123">
        <v>1</v>
      </c>
      <c r="F70" s="129">
        <v>23.93</v>
      </c>
      <c r="G70" s="129">
        <f t="shared" si="7"/>
        <v>23.93</v>
      </c>
      <c r="H70" s="82">
        <v>24</v>
      </c>
      <c r="I70" s="129">
        <f t="shared" si="8"/>
        <v>1</v>
      </c>
    </row>
    <row r="71" spans="1:10" s="84" customFormat="1" ht="22.5" customHeight="1" x14ac:dyDescent="0.25">
      <c r="A71" s="81">
        <v>11</v>
      </c>
      <c r="B71" s="324" t="s">
        <v>238</v>
      </c>
      <c r="C71" s="325"/>
      <c r="D71" s="81" t="s">
        <v>209</v>
      </c>
      <c r="E71" s="123">
        <v>3</v>
      </c>
      <c r="F71" s="129">
        <v>38.700000000000003</v>
      </c>
      <c r="G71" s="129">
        <f t="shared" si="7"/>
        <v>116.1</v>
      </c>
      <c r="H71" s="82">
        <v>24</v>
      </c>
      <c r="I71" s="129">
        <f t="shared" si="8"/>
        <v>4.84</v>
      </c>
    </row>
    <row r="72" spans="1:10" s="84" customFormat="1" ht="22.5" customHeight="1" x14ac:dyDescent="0.25">
      <c r="A72" s="81">
        <v>12</v>
      </c>
      <c r="B72" s="324" t="s">
        <v>239</v>
      </c>
      <c r="C72" s="325"/>
      <c r="D72" s="81" t="s">
        <v>209</v>
      </c>
      <c r="E72" s="123">
        <v>10</v>
      </c>
      <c r="F72" s="129">
        <v>38.700000000000003</v>
      </c>
      <c r="G72" s="129">
        <f t="shared" si="7"/>
        <v>387</v>
      </c>
      <c r="H72" s="82">
        <v>24</v>
      </c>
      <c r="I72" s="129">
        <f t="shared" si="8"/>
        <v>16.13</v>
      </c>
    </row>
    <row r="73" spans="1:10" s="84" customFormat="1" ht="22.5" customHeight="1" x14ac:dyDescent="0.25">
      <c r="A73" s="81">
        <v>13</v>
      </c>
      <c r="B73" s="324" t="s">
        <v>240</v>
      </c>
      <c r="C73" s="325"/>
      <c r="D73" s="81" t="s">
        <v>209</v>
      </c>
      <c r="E73" s="123">
        <v>50</v>
      </c>
      <c r="F73" s="129">
        <v>21.9</v>
      </c>
      <c r="G73" s="129">
        <f t="shared" si="7"/>
        <v>1095</v>
      </c>
      <c r="H73" s="82">
        <v>12</v>
      </c>
      <c r="I73" s="129">
        <f t="shared" si="8"/>
        <v>91.25</v>
      </c>
    </row>
    <row r="74" spans="1:10" s="84" customFormat="1" ht="22.5" customHeight="1" x14ac:dyDescent="0.25">
      <c r="A74" s="81">
        <v>14</v>
      </c>
      <c r="B74" s="324" t="s">
        <v>241</v>
      </c>
      <c r="C74" s="325"/>
      <c r="D74" s="81" t="s">
        <v>209</v>
      </c>
      <c r="E74" s="123">
        <v>2</v>
      </c>
      <c r="F74" s="129">
        <v>180.75</v>
      </c>
      <c r="G74" s="129">
        <f t="shared" si="7"/>
        <v>361.5</v>
      </c>
      <c r="H74" s="82">
        <v>24</v>
      </c>
      <c r="I74" s="129">
        <f t="shared" si="8"/>
        <v>15.06</v>
      </c>
    </row>
    <row r="75" spans="1:10" s="84" customFormat="1" ht="35.25" customHeight="1" x14ac:dyDescent="0.25">
      <c r="A75" s="81">
        <v>15</v>
      </c>
      <c r="B75" s="324" t="s">
        <v>242</v>
      </c>
      <c r="C75" s="325"/>
      <c r="D75" s="81" t="s">
        <v>209</v>
      </c>
      <c r="E75" s="123">
        <v>3</v>
      </c>
      <c r="F75" s="129">
        <v>162.47</v>
      </c>
      <c r="G75" s="129">
        <f t="shared" si="7"/>
        <v>487.41</v>
      </c>
      <c r="H75" s="82">
        <v>24</v>
      </c>
      <c r="I75" s="129">
        <f t="shared" si="8"/>
        <v>20.309999999999999</v>
      </c>
    </row>
    <row r="76" spans="1:10" s="84" customFormat="1" x14ac:dyDescent="0.25">
      <c r="A76" s="326" t="s">
        <v>197</v>
      </c>
      <c r="B76" s="326"/>
      <c r="C76" s="326"/>
      <c r="D76" s="326"/>
      <c r="E76" s="326"/>
      <c r="F76" s="326"/>
      <c r="G76" s="326"/>
      <c r="H76" s="326"/>
      <c r="I76" s="126">
        <f>SUM(I61:I75)</f>
        <v>1831.48</v>
      </c>
    </row>
    <row r="77" spans="1:10" x14ac:dyDescent="0.25">
      <c r="A77" s="329" t="s">
        <v>208</v>
      </c>
      <c r="B77" s="329"/>
      <c r="C77" s="329"/>
      <c r="D77" s="329"/>
      <c r="E77" s="329"/>
      <c r="F77" s="329"/>
      <c r="G77" s="329"/>
      <c r="H77" s="329"/>
      <c r="I77" s="127" t="e">
        <f>I76/PRODUTIVIDADE!I26</f>
        <v>#REF!</v>
      </c>
    </row>
    <row r="78" spans="1:10" x14ac:dyDescent="0.25">
      <c r="A78" s="53"/>
      <c r="B78" s="49"/>
      <c r="C78" s="49"/>
      <c r="D78" s="48"/>
      <c r="E78" s="50"/>
      <c r="F78" s="50"/>
      <c r="G78" s="50"/>
      <c r="H78" s="50"/>
      <c r="I78" s="54"/>
    </row>
    <row r="79" spans="1:10" s="103" customFormat="1" x14ac:dyDescent="0.25">
      <c r="A79" s="330" t="s">
        <v>202</v>
      </c>
      <c r="B79" s="330"/>
      <c r="C79" s="330"/>
      <c r="D79" s="330"/>
      <c r="E79" s="330"/>
      <c r="F79" s="330"/>
      <c r="G79" s="330"/>
      <c r="H79" s="330"/>
      <c r="I79" s="330"/>
      <c r="J79" s="84"/>
    </row>
    <row r="80" spans="1:10" ht="31.5" x14ac:dyDescent="0.25">
      <c r="A80" s="197" t="s">
        <v>189</v>
      </c>
      <c r="B80" s="331" t="s">
        <v>190</v>
      </c>
      <c r="C80" s="331"/>
      <c r="D80" s="197" t="s">
        <v>209</v>
      </c>
      <c r="E80" s="43" t="s">
        <v>198</v>
      </c>
      <c r="F80" s="43" t="s">
        <v>184</v>
      </c>
      <c r="G80" s="43" t="s">
        <v>185</v>
      </c>
      <c r="H80" s="43" t="s">
        <v>192</v>
      </c>
      <c r="I80" s="196" t="s">
        <v>193</v>
      </c>
    </row>
    <row r="81" spans="1:9" s="84" customFormat="1" ht="45.75" customHeight="1" x14ac:dyDescent="0.25">
      <c r="A81" s="81">
        <v>1</v>
      </c>
      <c r="B81" s="328" t="s">
        <v>311</v>
      </c>
      <c r="C81" s="328"/>
      <c r="D81" s="81" t="s">
        <v>209</v>
      </c>
      <c r="E81" s="123">
        <v>220</v>
      </c>
      <c r="F81" s="129">
        <v>26.42</v>
      </c>
      <c r="G81" s="129">
        <f>F81*E81</f>
        <v>5812.4</v>
      </c>
      <c r="H81" s="82">
        <v>60</v>
      </c>
      <c r="I81" s="85">
        <f>G81/H81</f>
        <v>96.87</v>
      </c>
    </row>
    <row r="82" spans="1:9" s="84" customFormat="1" ht="42" customHeight="1" x14ac:dyDescent="0.25">
      <c r="A82" s="81">
        <v>2</v>
      </c>
      <c r="B82" s="328" t="s">
        <v>312</v>
      </c>
      <c r="C82" s="328"/>
      <c r="D82" s="81" t="s">
        <v>209</v>
      </c>
      <c r="E82" s="123">
        <v>440</v>
      </c>
      <c r="F82" s="129">
        <v>28.29</v>
      </c>
      <c r="G82" s="129">
        <f t="shared" ref="G82:G88" si="9">F82*E82</f>
        <v>12447.6</v>
      </c>
      <c r="H82" s="82">
        <v>60</v>
      </c>
      <c r="I82" s="85">
        <f t="shared" ref="I82:I88" si="10">G82/H82</f>
        <v>207.46</v>
      </c>
    </row>
    <row r="83" spans="1:9" s="84" customFormat="1" ht="69.75" customHeight="1" x14ac:dyDescent="0.25">
      <c r="A83" s="81">
        <v>3</v>
      </c>
      <c r="B83" s="328" t="s">
        <v>243</v>
      </c>
      <c r="C83" s="328"/>
      <c r="D83" s="81" t="s">
        <v>209</v>
      </c>
      <c r="E83" s="123">
        <v>440</v>
      </c>
      <c r="F83" s="129">
        <v>25.48</v>
      </c>
      <c r="G83" s="129">
        <f t="shared" si="9"/>
        <v>11211.2</v>
      </c>
      <c r="H83" s="82">
        <v>60</v>
      </c>
      <c r="I83" s="85">
        <f t="shared" si="10"/>
        <v>186.85</v>
      </c>
    </row>
    <row r="84" spans="1:9" s="84" customFormat="1" ht="51.75" customHeight="1" x14ac:dyDescent="0.25">
      <c r="A84" s="81">
        <v>4</v>
      </c>
      <c r="B84" s="328" t="s">
        <v>244</v>
      </c>
      <c r="C84" s="328"/>
      <c r="D84" s="81" t="s">
        <v>209</v>
      </c>
      <c r="E84" s="123">
        <v>275</v>
      </c>
      <c r="F84" s="129">
        <v>43.65</v>
      </c>
      <c r="G84" s="129">
        <f t="shared" si="9"/>
        <v>12003.75</v>
      </c>
      <c r="H84" s="82">
        <v>60</v>
      </c>
      <c r="I84" s="85">
        <f t="shared" si="10"/>
        <v>200.06</v>
      </c>
    </row>
    <row r="85" spans="1:9" s="84" customFormat="1" ht="73.5" customHeight="1" x14ac:dyDescent="0.25">
      <c r="A85" s="81">
        <v>5</v>
      </c>
      <c r="B85" s="328" t="s">
        <v>313</v>
      </c>
      <c r="C85" s="328"/>
      <c r="D85" s="81" t="s">
        <v>209</v>
      </c>
      <c r="E85" s="123">
        <v>700</v>
      </c>
      <c r="F85" s="129">
        <v>48.76</v>
      </c>
      <c r="G85" s="129">
        <f>F85*E85</f>
        <v>34132</v>
      </c>
      <c r="H85" s="82">
        <v>60</v>
      </c>
      <c r="I85" s="85">
        <f>G85/H85</f>
        <v>568.87</v>
      </c>
    </row>
    <row r="86" spans="1:9" s="84" customFormat="1" ht="71.25" customHeight="1" x14ac:dyDescent="0.25">
      <c r="A86" s="81">
        <v>6</v>
      </c>
      <c r="B86" s="328" t="s">
        <v>314</v>
      </c>
      <c r="C86" s="328"/>
      <c r="D86" s="81" t="s">
        <v>209</v>
      </c>
      <c r="E86" s="123">
        <v>45</v>
      </c>
      <c r="F86" s="129">
        <v>100.51</v>
      </c>
      <c r="G86" s="129">
        <f t="shared" si="9"/>
        <v>4522.95</v>
      </c>
      <c r="H86" s="82">
        <v>60</v>
      </c>
      <c r="I86" s="85">
        <f t="shared" si="10"/>
        <v>75.38</v>
      </c>
    </row>
    <row r="87" spans="1:9" s="84" customFormat="1" ht="73.5" customHeight="1" x14ac:dyDescent="0.25">
      <c r="A87" s="81">
        <v>7</v>
      </c>
      <c r="B87" s="328" t="s">
        <v>315</v>
      </c>
      <c r="C87" s="328"/>
      <c r="D87" s="81" t="s">
        <v>209</v>
      </c>
      <c r="E87" s="123">
        <v>45</v>
      </c>
      <c r="F87" s="129">
        <v>185.02</v>
      </c>
      <c r="G87" s="129">
        <f t="shared" si="9"/>
        <v>8325.9</v>
      </c>
      <c r="H87" s="82">
        <v>60</v>
      </c>
      <c r="I87" s="85">
        <f t="shared" si="10"/>
        <v>138.77000000000001</v>
      </c>
    </row>
    <row r="88" spans="1:9" s="84" customFormat="1" ht="105.75" customHeight="1" x14ac:dyDescent="0.25">
      <c r="A88" s="81">
        <v>8</v>
      </c>
      <c r="B88" s="328" t="s">
        <v>245</v>
      </c>
      <c r="C88" s="328"/>
      <c r="D88" s="81" t="s">
        <v>209</v>
      </c>
      <c r="E88" s="123">
        <v>2</v>
      </c>
      <c r="F88" s="129">
        <v>525.52</v>
      </c>
      <c r="G88" s="129">
        <f t="shared" si="9"/>
        <v>1051.04</v>
      </c>
      <c r="H88" s="82">
        <v>60</v>
      </c>
      <c r="I88" s="85">
        <f t="shared" si="10"/>
        <v>17.52</v>
      </c>
    </row>
    <row r="89" spans="1:9" s="84" customFormat="1" ht="116.25" customHeight="1" x14ac:dyDescent="0.25">
      <c r="A89" s="81">
        <v>9</v>
      </c>
      <c r="B89" s="328" t="s">
        <v>316</v>
      </c>
      <c r="C89" s="328"/>
      <c r="D89" s="81" t="s">
        <v>209</v>
      </c>
      <c r="E89" s="123">
        <v>4</v>
      </c>
      <c r="F89" s="129">
        <v>351.94</v>
      </c>
      <c r="G89" s="129">
        <f>F89*E89</f>
        <v>1407.76</v>
      </c>
      <c r="H89" s="82">
        <v>60</v>
      </c>
      <c r="I89" s="85">
        <f>G89/H89</f>
        <v>23.46</v>
      </c>
    </row>
    <row r="90" spans="1:9" s="84" customFormat="1" ht="116.25" customHeight="1" x14ac:dyDescent="0.25">
      <c r="A90" s="81">
        <v>10</v>
      </c>
      <c r="B90" s="324" t="s">
        <v>317</v>
      </c>
      <c r="C90" s="325"/>
      <c r="D90" s="81" t="s">
        <v>209</v>
      </c>
      <c r="E90" s="123">
        <v>1</v>
      </c>
      <c r="F90" s="129">
        <v>796</v>
      </c>
      <c r="G90" s="129">
        <f>F90*E90</f>
        <v>796</v>
      </c>
      <c r="H90" s="82">
        <v>60</v>
      </c>
      <c r="I90" s="85">
        <f>G90/H90</f>
        <v>13.27</v>
      </c>
    </row>
    <row r="91" spans="1:9" s="84" customFormat="1" x14ac:dyDescent="0.25">
      <c r="A91" s="326" t="s">
        <v>197</v>
      </c>
      <c r="B91" s="326"/>
      <c r="C91" s="326"/>
      <c r="D91" s="326"/>
      <c r="E91" s="326"/>
      <c r="F91" s="326"/>
      <c r="G91" s="326"/>
      <c r="H91" s="326"/>
      <c r="I91" s="133">
        <f>SUM(I81:I90)</f>
        <v>1528.51</v>
      </c>
    </row>
    <row r="92" spans="1:9" s="84" customFormat="1" x14ac:dyDescent="0.25">
      <c r="A92" s="326" t="s">
        <v>208</v>
      </c>
      <c r="B92" s="326"/>
      <c r="C92" s="326"/>
      <c r="D92" s="326"/>
      <c r="E92" s="326"/>
      <c r="F92" s="326"/>
      <c r="G92" s="326"/>
      <c r="H92" s="326"/>
      <c r="I92" s="133" t="e">
        <f>I91/PRODUTIVIDADE!I26</f>
        <v>#REF!</v>
      </c>
    </row>
    <row r="93" spans="1:9" s="116" customFormat="1" x14ac:dyDescent="0.25">
      <c r="A93" s="117"/>
      <c r="B93" s="118"/>
      <c r="C93" s="118"/>
      <c r="D93" s="118"/>
      <c r="E93" s="119"/>
    </row>
    <row r="94" spans="1:9" s="116" customFormat="1" ht="15.75" customHeight="1" x14ac:dyDescent="0.25">
      <c r="A94" s="78"/>
      <c r="D94" s="118"/>
      <c r="E94" s="120"/>
      <c r="G94" s="327" t="s">
        <v>325</v>
      </c>
      <c r="H94" s="327"/>
      <c r="I94" s="127" t="e">
        <f>I39+I57</f>
        <v>#REF!</v>
      </c>
    </row>
    <row r="95" spans="1:9" s="116" customFormat="1" x14ac:dyDescent="0.25">
      <c r="A95" s="78"/>
      <c r="D95" s="118"/>
      <c r="E95" s="120" t="s">
        <v>133</v>
      </c>
      <c r="G95" s="327" t="s">
        <v>326</v>
      </c>
      <c r="H95" s="327"/>
      <c r="I95" s="127" t="e">
        <f>I77+I92</f>
        <v>#REF!</v>
      </c>
    </row>
    <row r="96" spans="1:9" s="116" customFormat="1" x14ac:dyDescent="0.25">
      <c r="A96" s="80"/>
      <c r="C96" s="121"/>
      <c r="D96" s="121"/>
      <c r="E96" s="121"/>
    </row>
    <row r="97" spans="1:5" s="28" customFormat="1" x14ac:dyDescent="0.25">
      <c r="A97" s="32"/>
      <c r="D97" s="30"/>
      <c r="E97" s="34"/>
    </row>
    <row r="98" spans="1:5" s="28" customFormat="1" x14ac:dyDescent="0.25">
      <c r="A98" s="32"/>
      <c r="B98" s="30"/>
      <c r="C98" s="30"/>
      <c r="D98" s="31"/>
      <c r="E98" s="35"/>
    </row>
    <row r="99" spans="1:5" x14ac:dyDescent="0.25">
      <c r="A99" s="55"/>
    </row>
    <row r="100" spans="1:5" x14ac:dyDescent="0.25">
      <c r="A100" s="55"/>
    </row>
    <row r="101" spans="1:5" x14ac:dyDescent="0.25">
      <c r="A101" s="55"/>
    </row>
    <row r="102" spans="1:5" x14ac:dyDescent="0.25">
      <c r="A102" s="55"/>
    </row>
    <row r="103" spans="1:5" x14ac:dyDescent="0.25">
      <c r="A103" s="55"/>
    </row>
    <row r="104" spans="1:5" x14ac:dyDescent="0.25">
      <c r="A104" s="55"/>
    </row>
    <row r="105" spans="1:5" x14ac:dyDescent="0.25">
      <c r="A105" s="55"/>
    </row>
    <row r="106" spans="1:5" x14ac:dyDescent="0.25">
      <c r="A106" s="55"/>
    </row>
    <row r="107" spans="1:5" x14ac:dyDescent="0.25">
      <c r="A107" s="55"/>
    </row>
  </sheetData>
  <mergeCells count="115">
    <mergeCell ref="A5:B5"/>
    <mergeCell ref="D5:E5"/>
    <mergeCell ref="F5:G5"/>
    <mergeCell ref="H5:I5"/>
    <mergeCell ref="A6:B6"/>
    <mergeCell ref="D6:E6"/>
    <mergeCell ref="F6:G6"/>
    <mergeCell ref="H6:I6"/>
    <mergeCell ref="A1:I1"/>
    <mergeCell ref="A3:B3"/>
    <mergeCell ref="D3:E3"/>
    <mergeCell ref="H3:I3"/>
    <mergeCell ref="A4:B4"/>
    <mergeCell ref="D4:E4"/>
    <mergeCell ref="F4:G4"/>
    <mergeCell ref="H4:I4"/>
    <mergeCell ref="A9:B9"/>
    <mergeCell ref="D9:E9"/>
    <mergeCell ref="F9:G9"/>
    <mergeCell ref="H9:I9"/>
    <mergeCell ref="A10:B10"/>
    <mergeCell ref="D10:E10"/>
    <mergeCell ref="F10:G10"/>
    <mergeCell ref="H10:I10"/>
    <mergeCell ref="A7:B7"/>
    <mergeCell ref="D7:E7"/>
    <mergeCell ref="F7:G7"/>
    <mergeCell ref="H7:I7"/>
    <mergeCell ref="A8:B8"/>
    <mergeCell ref="D8:E8"/>
    <mergeCell ref="F8:G8"/>
    <mergeCell ref="H8:I8"/>
    <mergeCell ref="A14:I14"/>
    <mergeCell ref="A15:I15"/>
    <mergeCell ref="B16:C16"/>
    <mergeCell ref="B17:C17"/>
    <mergeCell ref="B18:C18"/>
    <mergeCell ref="B19:C19"/>
    <mergeCell ref="A11:B11"/>
    <mergeCell ref="D11:E11"/>
    <mergeCell ref="F11:G11"/>
    <mergeCell ref="H11:I11"/>
    <mergeCell ref="A12:G12"/>
    <mergeCell ref="H12:I12"/>
    <mergeCell ref="B26:C26"/>
    <mergeCell ref="B27:C27"/>
    <mergeCell ref="B28:C28"/>
    <mergeCell ref="B29:C29"/>
    <mergeCell ref="B30:C30"/>
    <mergeCell ref="B31:C31"/>
    <mergeCell ref="B20:C20"/>
    <mergeCell ref="B21:C21"/>
    <mergeCell ref="B22:C22"/>
    <mergeCell ref="B23:C23"/>
    <mergeCell ref="B24:C24"/>
    <mergeCell ref="B25:C25"/>
    <mergeCell ref="A38:H38"/>
    <mergeCell ref="A39:H39"/>
    <mergeCell ref="A42:I42"/>
    <mergeCell ref="B43:C43"/>
    <mergeCell ref="B44:C44"/>
    <mergeCell ref="B45:C45"/>
    <mergeCell ref="B32:C32"/>
    <mergeCell ref="B33:C33"/>
    <mergeCell ref="B34:C34"/>
    <mergeCell ref="B35:C35"/>
    <mergeCell ref="B36:C36"/>
    <mergeCell ref="B37:C37"/>
    <mergeCell ref="B52:C52"/>
    <mergeCell ref="B53:C53"/>
    <mergeCell ref="B54:C54"/>
    <mergeCell ref="B55:C55"/>
    <mergeCell ref="A56:H56"/>
    <mergeCell ref="A57:H57"/>
    <mergeCell ref="B46:C46"/>
    <mergeCell ref="B47:C47"/>
    <mergeCell ref="B48:C48"/>
    <mergeCell ref="B49:C49"/>
    <mergeCell ref="B50:C50"/>
    <mergeCell ref="B51:C51"/>
    <mergeCell ref="B65:C65"/>
    <mergeCell ref="B66:C66"/>
    <mergeCell ref="B67:C67"/>
    <mergeCell ref="B68:C68"/>
    <mergeCell ref="B69:C69"/>
    <mergeCell ref="B70:C70"/>
    <mergeCell ref="A59:I59"/>
    <mergeCell ref="B60:C60"/>
    <mergeCell ref="B61:C61"/>
    <mergeCell ref="B62:C62"/>
    <mergeCell ref="B63:C63"/>
    <mergeCell ref="B64:C64"/>
    <mergeCell ref="A77:H77"/>
    <mergeCell ref="A79:I79"/>
    <mergeCell ref="B80:C80"/>
    <mergeCell ref="B81:C81"/>
    <mergeCell ref="B82:C82"/>
    <mergeCell ref="B83:C83"/>
    <mergeCell ref="B71:C71"/>
    <mergeCell ref="B72:C72"/>
    <mergeCell ref="B73:C73"/>
    <mergeCell ref="B74:C74"/>
    <mergeCell ref="B75:C75"/>
    <mergeCell ref="A76:H76"/>
    <mergeCell ref="B90:C90"/>
    <mergeCell ref="A91:H91"/>
    <mergeCell ref="A92:H92"/>
    <mergeCell ref="G94:H94"/>
    <mergeCell ref="G95:H95"/>
    <mergeCell ref="B84:C84"/>
    <mergeCell ref="B85:C85"/>
    <mergeCell ref="B86:C86"/>
    <mergeCell ref="B87:C87"/>
    <mergeCell ref="B88:C88"/>
    <mergeCell ref="B89:C89"/>
  </mergeCells>
  <printOptions horizontalCentered="1"/>
  <pageMargins left="0.51181102362204722" right="0.51181102362204722" top="1.1811023622047245" bottom="1.5748031496062993" header="0.31496062992125984" footer="0.31496062992125984"/>
  <pageSetup paperSize="9" scale="55" orientation="portrait" r:id="rId1"/>
  <headerFooter>
    <oddFooter>&amp;L
&amp;R&amp;P /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80" zoomScaleNormal="80" workbookViewId="0">
      <selection activeCell="A11" sqref="A11:F11"/>
    </sheetView>
  </sheetViews>
  <sheetFormatPr defaultRowHeight="15" x14ac:dyDescent="0.25"/>
  <cols>
    <col min="2" max="2" width="37.5703125" customWidth="1"/>
    <col min="6" max="6" width="13.85546875" customWidth="1"/>
  </cols>
  <sheetData>
    <row r="1" spans="1:11" ht="21.75" thickBot="1" x14ac:dyDescent="0.3">
      <c r="A1" s="353" t="s">
        <v>219</v>
      </c>
      <c r="B1" s="351"/>
      <c r="C1" s="351"/>
      <c r="D1" s="351"/>
      <c r="E1" s="351"/>
      <c r="F1" s="351"/>
      <c r="G1" s="352"/>
      <c r="H1" s="28"/>
      <c r="I1" s="28"/>
      <c r="J1" s="28"/>
      <c r="K1" s="28"/>
    </row>
    <row r="2" spans="1:11" ht="15.75" x14ac:dyDescent="0.25">
      <c r="A2" s="37"/>
      <c r="B2" s="38"/>
      <c r="C2" s="38"/>
      <c r="D2" s="37"/>
      <c r="E2" s="39"/>
      <c r="F2" s="39"/>
      <c r="G2" s="40"/>
      <c r="H2" s="28"/>
      <c r="I2" s="28"/>
      <c r="J2" s="28"/>
      <c r="K2" s="28"/>
    </row>
    <row r="3" spans="1:11" ht="33.75" customHeight="1" x14ac:dyDescent="0.25">
      <c r="A3" s="347" t="s">
        <v>182</v>
      </c>
      <c r="B3" s="347"/>
      <c r="C3" s="41" t="s">
        <v>183</v>
      </c>
      <c r="D3" s="348" t="s">
        <v>184</v>
      </c>
      <c r="E3" s="348"/>
      <c r="F3" s="42" t="s">
        <v>185</v>
      </c>
      <c r="G3" s="218" t="s">
        <v>186</v>
      </c>
      <c r="H3" s="28"/>
      <c r="I3" s="28"/>
      <c r="J3" s="28"/>
      <c r="K3" s="28"/>
    </row>
    <row r="4" spans="1:11" ht="15.75" x14ac:dyDescent="0.25">
      <c r="A4" s="338" t="s">
        <v>447</v>
      </c>
      <c r="B4" s="338"/>
      <c r="C4" s="44">
        <v>1</v>
      </c>
      <c r="D4" s="339">
        <v>0</v>
      </c>
      <c r="E4" s="339"/>
      <c r="F4" s="45">
        <f>+D4*C4</f>
        <v>0</v>
      </c>
      <c r="G4" s="47">
        <f>+F4/12</f>
        <v>0</v>
      </c>
      <c r="H4" s="28"/>
      <c r="I4" s="28"/>
      <c r="J4" s="28"/>
      <c r="K4" s="28"/>
    </row>
    <row r="5" spans="1:11" ht="15.75" x14ac:dyDescent="0.25">
      <c r="A5" s="343" t="s">
        <v>266</v>
      </c>
      <c r="B5" s="344"/>
      <c r="C5" s="344"/>
      <c r="D5" s="344"/>
      <c r="E5" s="344"/>
      <c r="F5" s="344"/>
      <c r="G5" s="219">
        <f>SUM(G4:G4)</f>
        <v>0</v>
      </c>
      <c r="H5" s="28"/>
      <c r="I5" s="28"/>
      <c r="J5" s="28"/>
      <c r="K5" s="28"/>
    </row>
    <row r="6" spans="1:11" ht="16.5" thickBot="1" x14ac:dyDescent="0.3">
      <c r="A6" s="28"/>
      <c r="B6" s="28"/>
      <c r="C6" s="28"/>
      <c r="D6" s="28"/>
      <c r="E6" s="28"/>
      <c r="F6" s="28"/>
      <c r="G6" s="28"/>
      <c r="H6" s="28"/>
      <c r="I6" s="28"/>
      <c r="J6" s="28"/>
      <c r="K6" s="28"/>
    </row>
    <row r="7" spans="1:11" ht="55.5" customHeight="1" thickBot="1" x14ac:dyDescent="0.3">
      <c r="A7" s="350" t="s">
        <v>403</v>
      </c>
      <c r="B7" s="351"/>
      <c r="C7" s="351"/>
      <c r="D7" s="351"/>
      <c r="E7" s="351"/>
      <c r="F7" s="351"/>
      <c r="G7" s="352"/>
      <c r="H7" s="28"/>
      <c r="I7" s="28"/>
      <c r="J7" s="28"/>
      <c r="K7" s="28"/>
    </row>
    <row r="8" spans="1:11" ht="15.75" x14ac:dyDescent="0.25">
      <c r="A8" s="37"/>
      <c r="B8" s="38"/>
      <c r="C8" s="38"/>
      <c r="D8" s="37"/>
      <c r="E8" s="39"/>
      <c r="F8" s="39"/>
      <c r="G8" s="40"/>
    </row>
    <row r="9" spans="1:11" ht="15.75" customHeight="1" x14ac:dyDescent="0.25">
      <c r="A9" s="347" t="s">
        <v>182</v>
      </c>
      <c r="B9" s="347"/>
      <c r="C9" s="41" t="s">
        <v>183</v>
      </c>
      <c r="D9" s="348" t="s">
        <v>184</v>
      </c>
      <c r="E9" s="348"/>
      <c r="F9" s="42" t="s">
        <v>185</v>
      </c>
      <c r="G9" s="218" t="s">
        <v>186</v>
      </c>
    </row>
    <row r="10" spans="1:11" ht="15.75" x14ac:dyDescent="0.25">
      <c r="A10" s="338" t="s">
        <v>448</v>
      </c>
      <c r="B10" s="338"/>
      <c r="C10" s="44">
        <v>1</v>
      </c>
      <c r="D10" s="339">
        <v>0</v>
      </c>
      <c r="E10" s="339"/>
      <c r="F10" s="45">
        <f>+D10*C10</f>
        <v>0</v>
      </c>
      <c r="G10" s="47">
        <f>+F10/12</f>
        <v>0</v>
      </c>
    </row>
    <row r="11" spans="1:11" ht="15.75" x14ac:dyDescent="0.25">
      <c r="A11" s="343" t="s">
        <v>266</v>
      </c>
      <c r="B11" s="344"/>
      <c r="C11" s="344"/>
      <c r="D11" s="344"/>
      <c r="E11" s="344"/>
      <c r="F11" s="344"/>
      <c r="G11" s="219">
        <f>SUM(G10:G10)</f>
        <v>0</v>
      </c>
    </row>
  </sheetData>
  <mergeCells count="12">
    <mergeCell ref="A5:F5"/>
    <mergeCell ref="A1:G1"/>
    <mergeCell ref="A3:B3"/>
    <mergeCell ref="D3:E3"/>
    <mergeCell ref="A4:B4"/>
    <mergeCell ref="D4:E4"/>
    <mergeCell ref="A11:F11"/>
    <mergeCell ref="A7:G7"/>
    <mergeCell ref="A9:B9"/>
    <mergeCell ref="D9:E9"/>
    <mergeCell ref="A10:B10"/>
    <mergeCell ref="D10:E10"/>
  </mergeCells>
  <pageMargins left="0.511811024" right="0.511811024" top="0.78740157499999996" bottom="0.78740157499999996" header="0.31496062000000002" footer="0.31496062000000002"/>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10"/>
  <sheetViews>
    <sheetView topLeftCell="A94" zoomScaleNormal="100" zoomScaleSheetLayoutView="115" zoomScalePageLayoutView="80" workbookViewId="0">
      <selection activeCell="C107" sqref="C107"/>
    </sheetView>
  </sheetViews>
  <sheetFormatPr defaultRowHeight="15.75" x14ac:dyDescent="0.25"/>
  <cols>
    <col min="1" max="1" width="9.140625" style="56"/>
    <col min="2" max="2" width="13" style="56" customWidth="1"/>
    <col min="3" max="3" width="22.140625" style="56" customWidth="1"/>
    <col min="4" max="4" width="21" style="56" customWidth="1"/>
    <col min="5" max="5" width="14" style="56" customWidth="1"/>
    <col min="6" max="6" width="16.5703125" style="56" customWidth="1"/>
    <col min="7" max="7" width="17.5703125" style="56" customWidth="1"/>
    <col min="8" max="8" width="15.5703125" style="56" customWidth="1"/>
    <col min="9" max="9" width="10.42578125" style="56" customWidth="1"/>
    <col min="10" max="16384" width="9.140625" style="56"/>
  </cols>
  <sheetData>
    <row r="1" spans="2:8" ht="16.5" thickBot="1" x14ac:dyDescent="0.3">
      <c r="B1" s="354" t="s">
        <v>142</v>
      </c>
      <c r="C1" s="355"/>
      <c r="D1" s="355"/>
      <c r="E1" s="355"/>
      <c r="F1" s="356"/>
      <c r="G1" s="57"/>
    </row>
    <row r="2" spans="2:8" ht="16.5" thickBot="1" x14ac:dyDescent="0.3">
      <c r="B2" s="359" t="s">
        <v>165</v>
      </c>
      <c r="C2" s="360"/>
      <c r="D2" s="360"/>
      <c r="E2" s="360"/>
      <c r="F2" s="361"/>
    </row>
    <row r="3" spans="2:8" ht="63.75" thickBot="1" x14ac:dyDescent="0.3">
      <c r="B3" s="58" t="s">
        <v>143</v>
      </c>
      <c r="C3" s="357" t="s">
        <v>211</v>
      </c>
      <c r="D3" s="358"/>
      <c r="E3" s="58" t="s">
        <v>144</v>
      </c>
      <c r="F3" s="58" t="s">
        <v>212</v>
      </c>
      <c r="G3" s="59"/>
    </row>
    <row r="4" spans="2:8" ht="16.5" thickBot="1" x14ac:dyDescent="0.3">
      <c r="B4" s="60" t="s">
        <v>145</v>
      </c>
      <c r="C4" s="61" t="s">
        <v>303</v>
      </c>
      <c r="D4" s="62">
        <f>1/1200</f>
        <v>8.3332999999999996E-4</v>
      </c>
      <c r="E4" s="63">
        <f>'1  -COPEIRA'!E112</f>
        <v>0</v>
      </c>
      <c r="F4" s="63">
        <f>ROUND(D4*E4,2)</f>
        <v>0</v>
      </c>
      <c r="G4" s="64"/>
    </row>
    <row r="5" spans="2:8" ht="16.5" thickBot="1" x14ac:dyDescent="0.3">
      <c r="B5" s="60" t="s">
        <v>146</v>
      </c>
      <c r="C5" s="61" t="s">
        <v>304</v>
      </c>
      <c r="D5" s="62">
        <f>1/(30*1200)</f>
        <v>2.7780000000000002E-5</v>
      </c>
      <c r="E5" s="63" t="e">
        <f>Encarreg.!E112</f>
        <v>#REF!</v>
      </c>
      <c r="F5" s="63" t="e">
        <f>ROUND(D5*E5,2)</f>
        <v>#REF!</v>
      </c>
      <c r="G5" s="28"/>
      <c r="H5" s="74"/>
    </row>
    <row r="6" spans="2:8" ht="16.5" thickBot="1" x14ac:dyDescent="0.3">
      <c r="E6" s="65" t="s">
        <v>147</v>
      </c>
      <c r="F6" s="63" t="e">
        <f>SUM(F4:F5)</f>
        <v>#REF!</v>
      </c>
      <c r="G6" s="66"/>
    </row>
    <row r="7" spans="2:8" ht="16.5" thickBot="1" x14ac:dyDescent="0.3">
      <c r="B7" s="67"/>
      <c r="C7" s="67"/>
      <c r="E7" s="65"/>
      <c r="F7" s="68"/>
      <c r="G7" s="69"/>
    </row>
    <row r="8" spans="2:8" ht="16.5" thickBot="1" x14ac:dyDescent="0.3">
      <c r="B8" s="362" t="s">
        <v>173</v>
      </c>
      <c r="C8" s="363"/>
      <c r="D8" s="363"/>
      <c r="E8" s="363"/>
      <c r="F8" s="364"/>
      <c r="G8" s="57"/>
      <c r="H8" s="75" t="s">
        <v>207</v>
      </c>
    </row>
    <row r="9" spans="2:8" ht="16.5" customHeight="1" thickBot="1" x14ac:dyDescent="0.3">
      <c r="B9" s="359" t="s">
        <v>166</v>
      </c>
      <c r="C9" s="360"/>
      <c r="D9" s="360"/>
      <c r="E9" s="360"/>
      <c r="F9" s="361"/>
    </row>
    <row r="10" spans="2:8" ht="63.75" thickBot="1" x14ac:dyDescent="0.3">
      <c r="B10" s="58" t="s">
        <v>143</v>
      </c>
      <c r="C10" s="357" t="s">
        <v>211</v>
      </c>
      <c r="D10" s="358"/>
      <c r="E10" s="58" t="s">
        <v>144</v>
      </c>
      <c r="F10" s="58" t="s">
        <v>212</v>
      </c>
      <c r="G10" s="70"/>
    </row>
    <row r="11" spans="2:8" ht="16.5" thickBot="1" x14ac:dyDescent="0.3">
      <c r="B11" s="60" t="s">
        <v>145</v>
      </c>
      <c r="C11" s="61" t="s">
        <v>271</v>
      </c>
      <c r="D11" s="62">
        <f>1/350</f>
        <v>2.8571400000000002E-3</v>
      </c>
      <c r="E11" s="63">
        <f>+E4</f>
        <v>0</v>
      </c>
      <c r="F11" s="63">
        <f>ROUND(D11*E11,2)</f>
        <v>0</v>
      </c>
      <c r="G11" s="70"/>
    </row>
    <row r="12" spans="2:8" ht="16.5" thickBot="1" x14ac:dyDescent="0.3">
      <c r="B12" s="60" t="s">
        <v>146</v>
      </c>
      <c r="C12" s="61" t="s">
        <v>272</v>
      </c>
      <c r="D12" s="62">
        <f>1/(30*350)</f>
        <v>9.5240000000000003E-5</v>
      </c>
      <c r="E12" s="63" t="e">
        <f>+E5</f>
        <v>#REF!</v>
      </c>
      <c r="F12" s="63" t="e">
        <f>ROUND(D12*E12,2)</f>
        <v>#REF!</v>
      </c>
      <c r="G12" s="70"/>
    </row>
    <row r="13" spans="2:8" ht="16.5" thickBot="1" x14ac:dyDescent="0.3">
      <c r="E13" s="65" t="s">
        <v>147</v>
      </c>
      <c r="F13" s="63" t="e">
        <f>SUM(F11:F12)</f>
        <v>#REF!</v>
      </c>
      <c r="G13" s="70"/>
    </row>
    <row r="14" spans="2:8" ht="16.5" thickBot="1" x14ac:dyDescent="0.3">
      <c r="B14" s="67"/>
      <c r="C14" s="67"/>
      <c r="E14" s="65"/>
      <c r="F14" s="68"/>
      <c r="G14" s="69"/>
    </row>
    <row r="15" spans="2:8" ht="16.5" customHeight="1" thickBot="1" x14ac:dyDescent="0.3">
      <c r="B15" s="359" t="s">
        <v>167</v>
      </c>
      <c r="C15" s="360"/>
      <c r="D15" s="360"/>
      <c r="E15" s="360"/>
      <c r="F15" s="361"/>
    </row>
    <row r="16" spans="2:8" ht="63.75" thickBot="1" x14ac:dyDescent="0.3">
      <c r="B16" s="58" t="s">
        <v>143</v>
      </c>
      <c r="C16" s="357" t="s">
        <v>211</v>
      </c>
      <c r="D16" s="358"/>
      <c r="E16" s="58" t="s">
        <v>144</v>
      </c>
      <c r="F16" s="58" t="s">
        <v>212</v>
      </c>
      <c r="G16" s="70"/>
    </row>
    <row r="17" spans="2:7" ht="16.5" thickBot="1" x14ac:dyDescent="0.3">
      <c r="B17" s="60" t="s">
        <v>145</v>
      </c>
      <c r="C17" s="61" t="s">
        <v>273</v>
      </c>
      <c r="D17" s="62">
        <f>1/700</f>
        <v>1.4285700000000001E-3</v>
      </c>
      <c r="E17" s="63">
        <f>'1 - RECEPCIONISTA'!E112</f>
        <v>0</v>
      </c>
      <c r="F17" s="63">
        <f>ROUND(D17*E17,2)</f>
        <v>0</v>
      </c>
      <c r="G17" s="70"/>
    </row>
    <row r="18" spans="2:7" ht="16.5" thickBot="1" x14ac:dyDescent="0.3">
      <c r="B18" s="60" t="s">
        <v>146</v>
      </c>
      <c r="C18" s="61" t="s">
        <v>274</v>
      </c>
      <c r="D18" s="62">
        <f>1/(30*700)</f>
        <v>4.7620000000000001E-5</v>
      </c>
      <c r="E18" s="63" t="e">
        <f>+E12</f>
        <v>#REF!</v>
      </c>
      <c r="F18" s="63" t="e">
        <f>ROUND(D18*E18,2)</f>
        <v>#REF!</v>
      </c>
      <c r="G18" s="70"/>
    </row>
    <row r="19" spans="2:7" ht="16.5" thickBot="1" x14ac:dyDescent="0.3">
      <c r="E19" s="65" t="s">
        <v>147</v>
      </c>
      <c r="F19" s="63" t="e">
        <f>SUM(F17:F18)</f>
        <v>#REF!</v>
      </c>
      <c r="G19" s="70"/>
    </row>
    <row r="20" spans="2:7" ht="16.5" thickBot="1" x14ac:dyDescent="0.3">
      <c r="E20" s="65"/>
      <c r="F20" s="68"/>
      <c r="G20" s="70"/>
    </row>
    <row r="21" spans="2:7" ht="16.5" thickBot="1" x14ac:dyDescent="0.3">
      <c r="B21" s="359" t="s">
        <v>205</v>
      </c>
      <c r="C21" s="360"/>
      <c r="D21" s="360"/>
      <c r="E21" s="360"/>
      <c r="F21" s="361"/>
      <c r="G21" s="69"/>
    </row>
    <row r="22" spans="2:7" ht="63.75" thickBot="1" x14ac:dyDescent="0.3">
      <c r="B22" s="58" t="s">
        <v>143</v>
      </c>
      <c r="C22" s="357" t="s">
        <v>211</v>
      </c>
      <c r="D22" s="358"/>
      <c r="E22" s="58" t="s">
        <v>144</v>
      </c>
      <c r="F22" s="58" t="s">
        <v>212</v>
      </c>
      <c r="G22" s="69"/>
    </row>
    <row r="23" spans="2:7" ht="16.5" thickBot="1" x14ac:dyDescent="0.3">
      <c r="B23" s="60" t="s">
        <v>145</v>
      </c>
      <c r="C23" s="61" t="s">
        <v>217</v>
      </c>
      <c r="D23" s="62">
        <f>1/500</f>
        <v>2E-3</v>
      </c>
      <c r="E23" s="63">
        <f>+E11</f>
        <v>0</v>
      </c>
      <c r="F23" s="63">
        <f>ROUND(D23*E23,2)</f>
        <v>0</v>
      </c>
      <c r="G23" s="69"/>
    </row>
    <row r="24" spans="2:7" ht="16.5" thickBot="1" x14ac:dyDescent="0.3">
      <c r="B24" s="60" t="s">
        <v>146</v>
      </c>
      <c r="C24" s="61" t="s">
        <v>218</v>
      </c>
      <c r="D24" s="62">
        <f>1/(30*500)</f>
        <v>6.6669999999999997E-5</v>
      </c>
      <c r="E24" s="63" t="e">
        <f>+E18</f>
        <v>#REF!</v>
      </c>
      <c r="F24" s="63" t="e">
        <f>ROUND(D24*E24,2)</f>
        <v>#REF!</v>
      </c>
      <c r="G24" s="69"/>
    </row>
    <row r="25" spans="2:7" ht="16.5" thickBot="1" x14ac:dyDescent="0.3">
      <c r="E25" s="65" t="s">
        <v>147</v>
      </c>
      <c r="F25" s="63" t="e">
        <f>SUM(F23:F24)</f>
        <v>#REF!</v>
      </c>
      <c r="G25" s="69"/>
    </row>
    <row r="26" spans="2:7" ht="16.5" thickBot="1" x14ac:dyDescent="0.3">
      <c r="B26" s="67"/>
      <c r="C26" s="67"/>
      <c r="E26" s="65"/>
      <c r="F26" s="68"/>
      <c r="G26" s="69"/>
    </row>
    <row r="27" spans="2:7" ht="16.5" thickBot="1" x14ac:dyDescent="0.3">
      <c r="B27" s="359" t="s">
        <v>214</v>
      </c>
      <c r="C27" s="360"/>
      <c r="D27" s="360"/>
      <c r="E27" s="360"/>
      <c r="F27" s="361"/>
      <c r="G27" s="69"/>
    </row>
    <row r="28" spans="2:7" ht="63.75" thickBot="1" x14ac:dyDescent="0.3">
      <c r="B28" s="58" t="s">
        <v>143</v>
      </c>
      <c r="C28" s="357" t="s">
        <v>211</v>
      </c>
      <c r="D28" s="358"/>
      <c r="E28" s="58" t="s">
        <v>144</v>
      </c>
      <c r="F28" s="58" t="s">
        <v>212</v>
      </c>
      <c r="G28" s="69"/>
    </row>
    <row r="29" spans="2:7" ht="16.5" thickBot="1" x14ac:dyDescent="0.3">
      <c r="B29" s="60" t="s">
        <v>145</v>
      </c>
      <c r="C29" s="61" t="s">
        <v>275</v>
      </c>
      <c r="D29" s="62">
        <f>1/1000</f>
        <v>1E-3</v>
      </c>
      <c r="E29" s="63">
        <f>+E17</f>
        <v>0</v>
      </c>
      <c r="F29" s="63">
        <f>ROUND(D29*E29,2)</f>
        <v>0</v>
      </c>
      <c r="G29" s="69"/>
    </row>
    <row r="30" spans="2:7" ht="16.5" thickBot="1" x14ac:dyDescent="0.3">
      <c r="B30" s="60" t="s">
        <v>146</v>
      </c>
      <c r="C30" s="61" t="s">
        <v>276</v>
      </c>
      <c r="D30" s="62">
        <f>1/(30*1000)</f>
        <v>3.3330000000000001E-5</v>
      </c>
      <c r="E30" s="63" t="e">
        <f>+E24</f>
        <v>#REF!</v>
      </c>
      <c r="F30" s="63" t="e">
        <f>ROUND(D30*E30,2)</f>
        <v>#REF!</v>
      </c>
      <c r="G30" s="69"/>
    </row>
    <row r="31" spans="2:7" ht="16.5" thickBot="1" x14ac:dyDescent="0.3">
      <c r="E31" s="65" t="s">
        <v>147</v>
      </c>
      <c r="F31" s="63" t="e">
        <f>SUM(F29:F30)</f>
        <v>#REF!</v>
      </c>
      <c r="G31" s="69"/>
    </row>
    <row r="32" spans="2:7" x14ac:dyDescent="0.25">
      <c r="E32" s="65"/>
      <c r="F32" s="68"/>
      <c r="G32" s="70"/>
    </row>
    <row r="33" spans="2:7" ht="16.5" thickBot="1" x14ac:dyDescent="0.3">
      <c r="B33" s="67"/>
      <c r="C33" s="67"/>
      <c r="E33" s="65"/>
      <c r="F33" s="68"/>
      <c r="G33" s="69"/>
    </row>
    <row r="34" spans="2:7" ht="16.5" customHeight="1" thickBot="1" x14ac:dyDescent="0.3">
      <c r="B34" s="359" t="s">
        <v>168</v>
      </c>
      <c r="C34" s="360"/>
      <c r="D34" s="360"/>
      <c r="E34" s="360"/>
      <c r="F34" s="361"/>
    </row>
    <row r="35" spans="2:7" ht="63.75" thickBot="1" x14ac:dyDescent="0.3">
      <c r="B35" s="58" t="s">
        <v>143</v>
      </c>
      <c r="C35" s="357" t="s">
        <v>211</v>
      </c>
      <c r="D35" s="358"/>
      <c r="E35" s="58" t="s">
        <v>144</v>
      </c>
      <c r="F35" s="58" t="s">
        <v>212</v>
      </c>
      <c r="G35" s="70"/>
    </row>
    <row r="36" spans="2:7" ht="16.5" thickBot="1" x14ac:dyDescent="0.3">
      <c r="B36" s="60" t="s">
        <v>145</v>
      </c>
      <c r="C36" s="61" t="s">
        <v>277</v>
      </c>
      <c r="D36" s="62">
        <f>1/450</f>
        <v>2.22222E-3</v>
      </c>
      <c r="E36" s="63">
        <f>+E11</f>
        <v>0</v>
      </c>
      <c r="F36" s="63">
        <f>ROUND(D36*E36,2)</f>
        <v>0</v>
      </c>
      <c r="G36" s="70"/>
    </row>
    <row r="37" spans="2:7" ht="16.5" thickBot="1" x14ac:dyDescent="0.3">
      <c r="B37" s="60" t="s">
        <v>146</v>
      </c>
      <c r="C37" s="61" t="s">
        <v>278</v>
      </c>
      <c r="D37" s="62">
        <f>1/(30*450)</f>
        <v>7.4070000000000001E-5</v>
      </c>
      <c r="E37" s="63" t="e">
        <f>+E12</f>
        <v>#REF!</v>
      </c>
      <c r="F37" s="63" t="e">
        <f>ROUND(D37*E37,2)</f>
        <v>#REF!</v>
      </c>
      <c r="G37" s="70"/>
    </row>
    <row r="38" spans="2:7" ht="16.5" thickBot="1" x14ac:dyDescent="0.3">
      <c r="E38" s="65" t="s">
        <v>147</v>
      </c>
      <c r="F38" s="63" t="e">
        <f>SUM(F36:F37)</f>
        <v>#REF!</v>
      </c>
      <c r="G38" s="70"/>
    </row>
    <row r="39" spans="2:7" ht="16.5" thickBot="1" x14ac:dyDescent="0.3">
      <c r="B39" s="67"/>
      <c r="C39" s="67"/>
      <c r="E39" s="65"/>
      <c r="F39" s="68"/>
      <c r="G39" s="69"/>
    </row>
    <row r="40" spans="2:7" ht="16.5" customHeight="1" thickBot="1" x14ac:dyDescent="0.3">
      <c r="B40" s="359" t="s">
        <v>169</v>
      </c>
      <c r="C40" s="360"/>
      <c r="D40" s="360"/>
      <c r="E40" s="360"/>
      <c r="F40" s="361"/>
    </row>
    <row r="41" spans="2:7" ht="63.75" thickBot="1" x14ac:dyDescent="0.3">
      <c r="B41" s="58" t="s">
        <v>143</v>
      </c>
      <c r="C41" s="357" t="s">
        <v>211</v>
      </c>
      <c r="D41" s="358"/>
      <c r="E41" s="58" t="s">
        <v>144</v>
      </c>
      <c r="F41" s="58" t="s">
        <v>212</v>
      </c>
      <c r="G41" s="70"/>
    </row>
    <row r="42" spans="2:7" ht="16.5" thickBot="1" x14ac:dyDescent="0.3">
      <c r="B42" s="60" t="s">
        <v>145</v>
      </c>
      <c r="C42" s="61" t="s">
        <v>279</v>
      </c>
      <c r="D42" s="62">
        <f>1/900</f>
        <v>1.11111E-3</v>
      </c>
      <c r="E42" s="63">
        <f>+E17</f>
        <v>0</v>
      </c>
      <c r="F42" s="63">
        <f>ROUND(D42*E42,2)</f>
        <v>0</v>
      </c>
      <c r="G42" s="70"/>
    </row>
    <row r="43" spans="2:7" ht="16.5" thickBot="1" x14ac:dyDescent="0.3">
      <c r="B43" s="60" t="s">
        <v>146</v>
      </c>
      <c r="C43" s="61" t="s">
        <v>280</v>
      </c>
      <c r="D43" s="62">
        <f>1/(30*900)</f>
        <v>3.7039999999999998E-5</v>
      </c>
      <c r="E43" s="63" t="e">
        <f>+E18</f>
        <v>#REF!</v>
      </c>
      <c r="F43" s="63" t="e">
        <f>ROUND(D43*E43,2)</f>
        <v>#REF!</v>
      </c>
      <c r="G43" s="70"/>
    </row>
    <row r="44" spans="2:7" ht="16.5" thickBot="1" x14ac:dyDescent="0.3">
      <c r="E44" s="65" t="s">
        <v>147</v>
      </c>
      <c r="F44" s="63" t="e">
        <f>SUM(F42:F43)</f>
        <v>#REF!</v>
      </c>
      <c r="G44" s="70"/>
    </row>
    <row r="45" spans="2:7" x14ac:dyDescent="0.25">
      <c r="B45" s="67"/>
      <c r="C45" s="67"/>
      <c r="E45" s="65"/>
      <c r="F45" s="68"/>
      <c r="G45" s="69"/>
    </row>
    <row r="46" spans="2:7" ht="16.5" thickBot="1" x14ac:dyDescent="0.3">
      <c r="B46" s="67"/>
      <c r="C46" s="67"/>
      <c r="E46" s="65"/>
      <c r="F46" s="68"/>
      <c r="G46" s="69"/>
    </row>
    <row r="47" spans="2:7" ht="16.5" customHeight="1" thickBot="1" x14ac:dyDescent="0.3">
      <c r="B47" s="359" t="s">
        <v>170</v>
      </c>
      <c r="C47" s="360"/>
      <c r="D47" s="360"/>
      <c r="E47" s="360"/>
      <c r="F47" s="361"/>
    </row>
    <row r="48" spans="2:7" ht="63.75" thickBot="1" x14ac:dyDescent="0.3">
      <c r="B48" s="58" t="s">
        <v>143</v>
      </c>
      <c r="C48" s="357" t="s">
        <v>211</v>
      </c>
      <c r="D48" s="358"/>
      <c r="E48" s="58" t="s">
        <v>144</v>
      </c>
      <c r="F48" s="58" t="s">
        <v>212</v>
      </c>
      <c r="G48" s="70"/>
    </row>
    <row r="49" spans="2:7" ht="16.5" thickBot="1" x14ac:dyDescent="0.3">
      <c r="B49" s="60" t="s">
        <v>145</v>
      </c>
      <c r="C49" s="61" t="s">
        <v>215</v>
      </c>
      <c r="D49" s="62">
        <f>1/550</f>
        <v>1.81818E-3</v>
      </c>
      <c r="E49" s="63">
        <f>+E4</f>
        <v>0</v>
      </c>
      <c r="F49" s="63">
        <f>ROUND(D49*E49,2)</f>
        <v>0</v>
      </c>
      <c r="G49" s="70"/>
    </row>
    <row r="50" spans="2:7" ht="16.5" thickBot="1" x14ac:dyDescent="0.3">
      <c r="B50" s="60" t="s">
        <v>146</v>
      </c>
      <c r="C50" s="61" t="s">
        <v>216</v>
      </c>
      <c r="D50" s="62">
        <f>1/(30*550)</f>
        <v>6.0609999999999997E-5</v>
      </c>
      <c r="E50" s="63" t="e">
        <f>+E18</f>
        <v>#REF!</v>
      </c>
      <c r="F50" s="63" t="e">
        <f>ROUND(D50*E50,2)</f>
        <v>#REF!</v>
      </c>
      <c r="G50" s="70"/>
    </row>
    <row r="51" spans="2:7" ht="16.5" thickBot="1" x14ac:dyDescent="0.3">
      <c r="E51" s="65" t="s">
        <v>147</v>
      </c>
      <c r="F51" s="63" t="e">
        <f>SUM(F49:F50)</f>
        <v>#REF!</v>
      </c>
      <c r="G51" s="70"/>
    </row>
    <row r="52" spans="2:7" x14ac:dyDescent="0.25">
      <c r="E52" s="65"/>
      <c r="F52" s="68"/>
      <c r="G52" s="70"/>
    </row>
    <row r="53" spans="2:7" x14ac:dyDescent="0.25">
      <c r="E53" s="65"/>
      <c r="F53" s="68"/>
      <c r="G53" s="70"/>
    </row>
    <row r="54" spans="2:7" x14ac:dyDescent="0.25">
      <c r="E54" s="65"/>
      <c r="F54" s="68"/>
      <c r="G54" s="70"/>
    </row>
    <row r="55" spans="2:7" x14ac:dyDescent="0.25">
      <c r="E55" s="65"/>
      <c r="F55" s="68"/>
      <c r="G55" s="70"/>
    </row>
    <row r="56" spans="2:7" x14ac:dyDescent="0.25">
      <c r="B56" s="67"/>
      <c r="C56" s="67"/>
      <c r="E56" s="65"/>
      <c r="F56" s="68"/>
      <c r="G56" s="69"/>
    </row>
    <row r="57" spans="2:7" x14ac:dyDescent="0.25">
      <c r="B57" s="67"/>
      <c r="C57" s="67"/>
      <c r="E57" s="65"/>
      <c r="F57" s="68"/>
      <c r="G57" s="69"/>
    </row>
    <row r="58" spans="2:7" ht="16.5" thickBot="1" x14ac:dyDescent="0.3">
      <c r="B58" s="67"/>
      <c r="C58" s="67"/>
      <c r="E58" s="65"/>
      <c r="F58" s="68"/>
      <c r="G58" s="69"/>
    </row>
    <row r="59" spans="2:7" ht="16.5" thickBot="1" x14ac:dyDescent="0.3">
      <c r="B59" s="359" t="s">
        <v>176</v>
      </c>
      <c r="C59" s="360"/>
      <c r="D59" s="360"/>
      <c r="E59" s="360"/>
      <c r="F59" s="361"/>
      <c r="G59" s="69"/>
    </row>
    <row r="60" spans="2:7" ht="63.75" thickBot="1" x14ac:dyDescent="0.3">
      <c r="B60" s="58" t="s">
        <v>143</v>
      </c>
      <c r="C60" s="357" t="s">
        <v>211</v>
      </c>
      <c r="D60" s="358"/>
      <c r="E60" s="58" t="s">
        <v>144</v>
      </c>
      <c r="F60" s="58" t="s">
        <v>212</v>
      </c>
      <c r="G60" s="69"/>
    </row>
    <row r="61" spans="2:7" ht="16.5" thickBot="1" x14ac:dyDescent="0.3">
      <c r="B61" s="60" t="s">
        <v>145</v>
      </c>
      <c r="C61" s="61" t="s">
        <v>281</v>
      </c>
      <c r="D61" s="62">
        <f>1/800</f>
        <v>1.25E-3</v>
      </c>
      <c r="E61" s="63">
        <f>+E49</f>
        <v>0</v>
      </c>
      <c r="F61" s="63">
        <f>ROUND(D61*E61,2)</f>
        <v>0</v>
      </c>
      <c r="G61" s="69"/>
    </row>
    <row r="62" spans="2:7" ht="16.5" thickBot="1" x14ac:dyDescent="0.3">
      <c r="B62" s="60" t="s">
        <v>146</v>
      </c>
      <c r="C62" s="61" t="s">
        <v>282</v>
      </c>
      <c r="D62" s="62">
        <f>1/(30*800)</f>
        <v>4.1669999999999999E-5</v>
      </c>
      <c r="E62" s="63" t="e">
        <f>E50</f>
        <v>#REF!</v>
      </c>
      <c r="F62" s="63" t="e">
        <f>ROUND(D62*E62,2)</f>
        <v>#REF!</v>
      </c>
      <c r="G62" s="69"/>
    </row>
    <row r="63" spans="2:7" ht="16.5" thickBot="1" x14ac:dyDescent="0.3">
      <c r="E63" s="65" t="s">
        <v>147</v>
      </c>
      <c r="F63" s="63" t="e">
        <f>SUM(F61:F62)</f>
        <v>#REF!</v>
      </c>
      <c r="G63" s="69"/>
    </row>
    <row r="64" spans="2:7" x14ac:dyDescent="0.25">
      <c r="B64" s="67"/>
      <c r="C64" s="67"/>
      <c r="E64" s="65"/>
      <c r="F64" s="68"/>
      <c r="G64" s="69"/>
    </row>
    <row r="65" spans="2:7" ht="16.5" thickBot="1" x14ac:dyDescent="0.3">
      <c r="B65" s="67"/>
      <c r="C65" s="67"/>
      <c r="E65" s="65"/>
      <c r="F65" s="68"/>
      <c r="G65" s="69"/>
    </row>
    <row r="66" spans="2:7" ht="16.5" thickBot="1" x14ac:dyDescent="0.3">
      <c r="B66" s="359" t="s">
        <v>177</v>
      </c>
      <c r="C66" s="360"/>
      <c r="D66" s="360"/>
      <c r="E66" s="360"/>
      <c r="F66" s="361"/>
      <c r="G66" s="69"/>
    </row>
    <row r="67" spans="2:7" ht="63.75" thickBot="1" x14ac:dyDescent="0.3">
      <c r="B67" s="58" t="s">
        <v>143</v>
      </c>
      <c r="C67" s="357" t="s">
        <v>211</v>
      </c>
      <c r="D67" s="358"/>
      <c r="E67" s="58" t="s">
        <v>144</v>
      </c>
      <c r="F67" s="58" t="s">
        <v>212</v>
      </c>
      <c r="G67" s="69"/>
    </row>
    <row r="68" spans="2:7" ht="16.5" thickBot="1" x14ac:dyDescent="0.3">
      <c r="B68" s="60" t="s">
        <v>145</v>
      </c>
      <c r="C68" s="61" t="s">
        <v>178</v>
      </c>
      <c r="D68" s="62">
        <f>1/650</f>
        <v>1.53846E-3</v>
      </c>
      <c r="E68" s="63">
        <f>+E61</f>
        <v>0</v>
      </c>
      <c r="F68" s="63">
        <f>ROUND(D68*E68,2)</f>
        <v>0</v>
      </c>
      <c r="G68" s="69"/>
    </row>
    <row r="69" spans="2:7" ht="16.5" thickBot="1" x14ac:dyDescent="0.3">
      <c r="B69" s="60" t="s">
        <v>146</v>
      </c>
      <c r="C69" s="61" t="s">
        <v>179</v>
      </c>
      <c r="D69" s="62">
        <f>1/(30*650)</f>
        <v>5.1279999999999997E-5</v>
      </c>
      <c r="E69" s="63" t="e">
        <f>E62</f>
        <v>#REF!</v>
      </c>
      <c r="F69" s="63" t="e">
        <f>ROUND(D69*E69,2)</f>
        <v>#REF!</v>
      </c>
      <c r="G69" s="69"/>
    </row>
    <row r="70" spans="2:7" ht="16.5" thickBot="1" x14ac:dyDescent="0.3">
      <c r="E70" s="65" t="s">
        <v>147</v>
      </c>
      <c r="F70" s="63" t="e">
        <f>SUM(F68:F69)</f>
        <v>#REF!</v>
      </c>
      <c r="G70" s="69"/>
    </row>
    <row r="71" spans="2:7" ht="16.5" thickBot="1" x14ac:dyDescent="0.3">
      <c r="B71" s="67"/>
      <c r="C71" s="67"/>
      <c r="E71" s="65"/>
      <c r="F71" s="68"/>
      <c r="G71" s="69"/>
    </row>
    <row r="72" spans="2:7" ht="16.5" thickBot="1" x14ac:dyDescent="0.3">
      <c r="B72" s="359" t="s">
        <v>180</v>
      </c>
      <c r="C72" s="360"/>
      <c r="D72" s="360"/>
      <c r="E72" s="360"/>
      <c r="F72" s="361"/>
      <c r="G72" s="69"/>
    </row>
    <row r="73" spans="2:7" ht="63.75" thickBot="1" x14ac:dyDescent="0.3">
      <c r="B73" s="58" t="s">
        <v>143</v>
      </c>
      <c r="C73" s="357" t="s">
        <v>211</v>
      </c>
      <c r="D73" s="358"/>
      <c r="E73" s="58" t="s">
        <v>144</v>
      </c>
      <c r="F73" s="58" t="s">
        <v>212</v>
      </c>
      <c r="G73" s="69"/>
    </row>
    <row r="74" spans="2:7" ht="16.5" thickBot="1" x14ac:dyDescent="0.3">
      <c r="B74" s="60" t="s">
        <v>145</v>
      </c>
      <c r="C74" s="61" t="s">
        <v>283</v>
      </c>
      <c r="D74" s="62">
        <f>1/1300</f>
        <v>7.6922999999999998E-4</v>
      </c>
      <c r="E74" s="63">
        <f>'1 - RECEPCIONISTA'!E112</f>
        <v>0</v>
      </c>
      <c r="F74" s="63">
        <f>ROUND(D74*E74,2)</f>
        <v>0</v>
      </c>
      <c r="G74" s="69"/>
    </row>
    <row r="75" spans="2:7" ht="16.5" thickBot="1" x14ac:dyDescent="0.3">
      <c r="B75" s="60" t="s">
        <v>146</v>
      </c>
      <c r="C75" s="61" t="s">
        <v>284</v>
      </c>
      <c r="D75" s="62">
        <f>1/(30*1300)</f>
        <v>2.5639999999999998E-5</v>
      </c>
      <c r="E75" s="63" t="e">
        <f>+E69</f>
        <v>#REF!</v>
      </c>
      <c r="F75" s="63" t="e">
        <f>ROUND(D75*E75,2)</f>
        <v>#REF!</v>
      </c>
      <c r="G75" s="69"/>
    </row>
    <row r="76" spans="2:7" ht="16.5" thickBot="1" x14ac:dyDescent="0.3">
      <c r="E76" s="65" t="s">
        <v>147</v>
      </c>
      <c r="F76" s="63" t="e">
        <f>SUM(F74:F75)</f>
        <v>#REF!</v>
      </c>
      <c r="G76" s="69"/>
    </row>
    <row r="77" spans="2:7" ht="16.5" thickBot="1" x14ac:dyDescent="0.3">
      <c r="B77" s="67"/>
      <c r="C77" s="67"/>
      <c r="E77" s="65"/>
      <c r="F77" s="68"/>
      <c r="G77" s="69"/>
    </row>
    <row r="78" spans="2:7" ht="16.5" thickBot="1" x14ac:dyDescent="0.3">
      <c r="B78" s="362" t="s">
        <v>148</v>
      </c>
      <c r="C78" s="363"/>
      <c r="D78" s="363"/>
      <c r="E78" s="363"/>
      <c r="F78" s="364"/>
      <c r="G78" s="69"/>
    </row>
    <row r="79" spans="2:7" ht="16.5" thickBot="1" x14ac:dyDescent="0.3">
      <c r="B79" s="67"/>
      <c r="C79" s="67"/>
      <c r="E79" s="65"/>
      <c r="F79" s="68"/>
      <c r="G79" s="69"/>
    </row>
    <row r="80" spans="2:7" ht="16.5" thickBot="1" x14ac:dyDescent="0.3">
      <c r="B80" s="359" t="s">
        <v>171</v>
      </c>
      <c r="C80" s="360"/>
      <c r="D80" s="360"/>
      <c r="E80" s="360"/>
      <c r="F80" s="361"/>
    </row>
    <row r="81" spans="2:9" ht="63.75" thickBot="1" x14ac:dyDescent="0.3">
      <c r="B81" s="58" t="s">
        <v>143</v>
      </c>
      <c r="C81" s="357" t="s">
        <v>211</v>
      </c>
      <c r="D81" s="358"/>
      <c r="E81" s="58" t="s">
        <v>144</v>
      </c>
      <c r="F81" s="58" t="s">
        <v>212</v>
      </c>
      <c r="G81" s="69"/>
      <c r="H81" s="56" t="s">
        <v>133</v>
      </c>
    </row>
    <row r="82" spans="2:9" ht="16.5" thickBot="1" x14ac:dyDescent="0.3">
      <c r="B82" s="60" t="s">
        <v>145</v>
      </c>
      <c r="C82" s="71" t="s">
        <v>327</v>
      </c>
      <c r="D82" s="62">
        <f>1/2700</f>
        <v>3.7037000000000002E-4</v>
      </c>
      <c r="E82" s="63">
        <f>E4</f>
        <v>0</v>
      </c>
      <c r="F82" s="63">
        <f>E82*D82</f>
        <v>0</v>
      </c>
      <c r="G82" s="69"/>
    </row>
    <row r="83" spans="2:9" ht="16.5" thickBot="1" x14ac:dyDescent="0.3">
      <c r="B83" s="60" t="s">
        <v>146</v>
      </c>
      <c r="C83" s="61" t="s">
        <v>328</v>
      </c>
      <c r="D83" s="62">
        <f>1/(30*2700)</f>
        <v>1.235E-5</v>
      </c>
      <c r="E83" s="63" t="e">
        <f>E5</f>
        <v>#REF!</v>
      </c>
      <c r="F83" s="63" t="e">
        <f>E83*D83</f>
        <v>#REF!</v>
      </c>
      <c r="G83" s="69"/>
    </row>
    <row r="84" spans="2:9" ht="16.5" thickBot="1" x14ac:dyDescent="0.3">
      <c r="E84" s="65" t="s">
        <v>147</v>
      </c>
      <c r="F84" s="63" t="e">
        <f>SUM(F82:F83)</f>
        <v>#REF!</v>
      </c>
    </row>
    <row r="85" spans="2:9" ht="16.5" thickBot="1" x14ac:dyDescent="0.3">
      <c r="E85" s="65"/>
      <c r="F85" s="68"/>
    </row>
    <row r="86" spans="2:9" ht="16.5" thickBot="1" x14ac:dyDescent="0.3">
      <c r="B86" s="359" t="s">
        <v>160</v>
      </c>
      <c r="C86" s="360"/>
      <c r="D86" s="360"/>
      <c r="E86" s="360"/>
      <c r="F86" s="361"/>
      <c r="G86" s="69"/>
    </row>
    <row r="87" spans="2:9" ht="63.75" thickBot="1" x14ac:dyDescent="0.3">
      <c r="B87" s="58" t="s">
        <v>143</v>
      </c>
      <c r="C87" s="357" t="s">
        <v>211</v>
      </c>
      <c r="D87" s="358"/>
      <c r="E87" s="58" t="s">
        <v>144</v>
      </c>
      <c r="F87" s="58" t="s">
        <v>212</v>
      </c>
      <c r="G87" s="69"/>
      <c r="H87" s="56" t="s">
        <v>133</v>
      </c>
    </row>
    <row r="88" spans="2:9" ht="16.5" thickBot="1" x14ac:dyDescent="0.3">
      <c r="B88" s="60" t="s">
        <v>145</v>
      </c>
      <c r="C88" s="71" t="s">
        <v>329</v>
      </c>
      <c r="D88" s="62">
        <f>1/9000</f>
        <v>1.1111E-4</v>
      </c>
      <c r="E88" s="63">
        <f>+E82</f>
        <v>0</v>
      </c>
      <c r="F88" s="63">
        <f>E88*D88</f>
        <v>0</v>
      </c>
      <c r="G88" s="69"/>
    </row>
    <row r="89" spans="2:9" ht="16.5" thickBot="1" x14ac:dyDescent="0.3">
      <c r="B89" s="60" t="s">
        <v>146</v>
      </c>
      <c r="C89" s="61" t="s">
        <v>330</v>
      </c>
      <c r="D89" s="62">
        <f>1/(30*9000)</f>
        <v>3.7000000000000002E-6</v>
      </c>
      <c r="E89" s="63" t="e">
        <f>+E83</f>
        <v>#REF!</v>
      </c>
      <c r="F89" s="63" t="e">
        <f>E89*D89</f>
        <v>#REF!</v>
      </c>
      <c r="G89" s="69"/>
    </row>
    <row r="90" spans="2:9" ht="16.5" thickBot="1" x14ac:dyDescent="0.3">
      <c r="E90" s="65" t="s">
        <v>147</v>
      </c>
      <c r="F90" s="63" t="e">
        <f>SUM(F88:F89)</f>
        <v>#REF!</v>
      </c>
    </row>
    <row r="91" spans="2:9" ht="16.5" thickBot="1" x14ac:dyDescent="0.3">
      <c r="E91" s="65"/>
      <c r="F91" s="68"/>
    </row>
    <row r="92" spans="2:9" ht="16.5" thickBot="1" x14ac:dyDescent="0.3">
      <c r="B92" s="362" t="s">
        <v>149</v>
      </c>
      <c r="C92" s="363"/>
      <c r="D92" s="363"/>
      <c r="E92" s="363"/>
      <c r="F92" s="364"/>
    </row>
    <row r="93" spans="2:9" ht="16.5" thickBot="1" x14ac:dyDescent="0.3">
      <c r="B93" s="359" t="s">
        <v>163</v>
      </c>
      <c r="C93" s="360"/>
      <c r="D93" s="360"/>
      <c r="E93" s="360"/>
      <c r="F93" s="361"/>
    </row>
    <row r="94" spans="2:9" ht="98.25" customHeight="1" thickBot="1" x14ac:dyDescent="0.3">
      <c r="B94" s="58" t="s">
        <v>143</v>
      </c>
      <c r="C94" s="357" t="s">
        <v>211</v>
      </c>
      <c r="D94" s="358"/>
      <c r="E94" s="58" t="s">
        <v>150</v>
      </c>
      <c r="F94" s="58" t="s">
        <v>151</v>
      </c>
      <c r="G94" s="58" t="s">
        <v>152</v>
      </c>
      <c r="H94" s="58" t="s">
        <v>153</v>
      </c>
      <c r="I94" s="58" t="s">
        <v>213</v>
      </c>
    </row>
    <row r="95" spans="2:9" ht="16.5" thickBot="1" x14ac:dyDescent="0.3">
      <c r="B95" s="60" t="s">
        <v>145</v>
      </c>
      <c r="C95" s="61" t="s">
        <v>394</v>
      </c>
      <c r="D95" s="62">
        <f>1/380</f>
        <v>2.6315800000000001E-3</v>
      </c>
      <c r="E95" s="60">
        <v>8</v>
      </c>
      <c r="F95" s="60">
        <f>1/191.4</f>
        <v>5.2246603970741903E-3</v>
      </c>
      <c r="G95" s="72">
        <f>D95*E95*F95</f>
        <v>1.1E-4</v>
      </c>
      <c r="H95" s="63">
        <f>'1 - AUX. ADMINISTRATIVO'!E112</f>
        <v>0</v>
      </c>
      <c r="I95" s="63">
        <f>H95*G95</f>
        <v>0</v>
      </c>
    </row>
    <row r="96" spans="2:9" ht="16.5" thickBot="1" x14ac:dyDescent="0.3">
      <c r="B96" s="60" t="s">
        <v>146</v>
      </c>
      <c r="C96" s="61" t="s">
        <v>395</v>
      </c>
      <c r="D96" s="62">
        <f>1/(30*380)</f>
        <v>8.7719999999999994E-5</v>
      </c>
      <c r="E96" s="60">
        <v>8</v>
      </c>
      <c r="F96" s="60">
        <f>1/191.4</f>
        <v>5.2246603970741903E-3</v>
      </c>
      <c r="G96" s="72">
        <f>D96*E96*F96</f>
        <v>3.7000000000000002E-6</v>
      </c>
      <c r="H96" s="63" t="e">
        <f>E83</f>
        <v>#REF!</v>
      </c>
      <c r="I96" s="63" t="e">
        <f>ROUND(G96*H96,2)</f>
        <v>#REF!</v>
      </c>
    </row>
    <row r="97" spans="2:9" ht="16.5" thickBot="1" x14ac:dyDescent="0.3">
      <c r="B97" s="29"/>
      <c r="C97" s="29"/>
      <c r="D97" s="73"/>
      <c r="E97" s="29"/>
      <c r="F97" s="29"/>
      <c r="G97" s="70"/>
      <c r="H97" s="65" t="s">
        <v>147</v>
      </c>
      <c r="I97" s="63" t="e">
        <f>SUM(I95:I96)</f>
        <v>#REF!</v>
      </c>
    </row>
    <row r="98" spans="2:9" ht="16.5" thickBot="1" x14ac:dyDescent="0.3">
      <c r="B98" s="29"/>
      <c r="C98" s="29"/>
      <c r="D98" s="73"/>
      <c r="E98" s="29"/>
      <c r="F98" s="29"/>
      <c r="G98" s="70"/>
      <c r="H98" s="65"/>
      <c r="I98" s="68"/>
    </row>
    <row r="99" spans="2:9" ht="16.5" thickBot="1" x14ac:dyDescent="0.3">
      <c r="B99" s="359" t="s">
        <v>206</v>
      </c>
      <c r="C99" s="360"/>
      <c r="D99" s="360"/>
      <c r="E99" s="360"/>
      <c r="F99" s="361"/>
    </row>
    <row r="100" spans="2:9" ht="79.5" thickBot="1" x14ac:dyDescent="0.3">
      <c r="B100" s="58" t="s">
        <v>143</v>
      </c>
      <c r="C100" s="357" t="s">
        <v>211</v>
      </c>
      <c r="D100" s="358"/>
      <c r="E100" s="58" t="s">
        <v>150</v>
      </c>
      <c r="F100" s="58" t="s">
        <v>151</v>
      </c>
      <c r="G100" s="58" t="s">
        <v>152</v>
      </c>
      <c r="H100" s="58" t="s">
        <v>153</v>
      </c>
      <c r="I100" s="58" t="s">
        <v>213</v>
      </c>
    </row>
    <row r="101" spans="2:9" ht="16.5" thickBot="1" x14ac:dyDescent="0.3">
      <c r="B101" s="60" t="s">
        <v>145</v>
      </c>
      <c r="C101" s="61" t="s">
        <v>396</v>
      </c>
      <c r="D101" s="62">
        <f>1/160</f>
        <v>6.2500000000000003E-3</v>
      </c>
      <c r="E101" s="60">
        <v>8</v>
      </c>
      <c r="F101" s="60">
        <f>1/191.4</f>
        <v>5.2246603970741903E-3</v>
      </c>
      <c r="G101" s="72">
        <f>D101*E101*F101</f>
        <v>2.6120000000000001E-4</v>
      </c>
      <c r="H101" s="63">
        <f>H95</f>
        <v>0</v>
      </c>
      <c r="I101" s="63">
        <f>H101*G101</f>
        <v>0</v>
      </c>
    </row>
    <row r="102" spans="2:9" ht="16.5" thickBot="1" x14ac:dyDescent="0.3">
      <c r="B102" s="60" t="s">
        <v>146</v>
      </c>
      <c r="C102" s="61" t="s">
        <v>397</v>
      </c>
      <c r="D102" s="62">
        <f>1/(30*160)</f>
        <v>2.0833000000000001E-4</v>
      </c>
      <c r="E102" s="60">
        <v>8</v>
      </c>
      <c r="F102" s="60">
        <f>1/191.4</f>
        <v>5.2246603970741903E-3</v>
      </c>
      <c r="G102" s="72">
        <f>D102*E102*F102</f>
        <v>8.6999999999999997E-6</v>
      </c>
      <c r="H102" s="63" t="e">
        <f>E89</f>
        <v>#REF!</v>
      </c>
      <c r="I102" s="63" t="e">
        <f>ROUND(G102*H102,2)</f>
        <v>#REF!</v>
      </c>
    </row>
    <row r="103" spans="2:9" ht="16.5" thickBot="1" x14ac:dyDescent="0.3">
      <c r="B103" s="29"/>
      <c r="C103" s="29"/>
      <c r="D103" s="73"/>
      <c r="E103" s="29"/>
      <c r="F103" s="29"/>
      <c r="G103" s="70"/>
      <c r="H103" s="65" t="s">
        <v>147</v>
      </c>
      <c r="I103" s="63" t="e">
        <f>SUM(I101:I102)</f>
        <v>#REF!</v>
      </c>
    </row>
    <row r="104" spans="2:9" ht="16.5" thickBot="1" x14ac:dyDescent="0.3">
      <c r="B104" s="67"/>
      <c r="C104" s="67"/>
      <c r="E104" s="65"/>
      <c r="F104" s="68"/>
      <c r="G104" s="69"/>
    </row>
    <row r="105" spans="2:9" ht="16.5" thickBot="1" x14ac:dyDescent="0.3">
      <c r="B105" s="359" t="s">
        <v>164</v>
      </c>
      <c r="C105" s="360"/>
      <c r="D105" s="360"/>
      <c r="E105" s="360"/>
      <c r="F105" s="361"/>
    </row>
    <row r="106" spans="2:9" ht="79.5" thickBot="1" x14ac:dyDescent="0.3">
      <c r="B106" s="58" t="s">
        <v>143</v>
      </c>
      <c r="C106" s="357" t="s">
        <v>211</v>
      </c>
      <c r="D106" s="358"/>
      <c r="E106" s="58" t="s">
        <v>150</v>
      </c>
      <c r="F106" s="58" t="s">
        <v>151</v>
      </c>
      <c r="G106" s="58" t="s">
        <v>152</v>
      </c>
      <c r="H106" s="58" t="s">
        <v>153</v>
      </c>
      <c r="I106" s="58" t="s">
        <v>213</v>
      </c>
    </row>
    <row r="107" spans="2:9" ht="16.5" thickBot="1" x14ac:dyDescent="0.3">
      <c r="B107" s="60" t="s">
        <v>145</v>
      </c>
      <c r="C107" s="61" t="s">
        <v>394</v>
      </c>
      <c r="D107" s="62">
        <f>1/380</f>
        <v>2.6315800000000001E-3</v>
      </c>
      <c r="E107" s="60">
        <v>16</v>
      </c>
      <c r="F107" s="60">
        <f>1/191.4</f>
        <v>5.2246603970741903E-3</v>
      </c>
      <c r="G107" s="72">
        <f>D107*E107*F107</f>
        <v>2.2000000000000001E-4</v>
      </c>
      <c r="H107" s="63">
        <f>H95</f>
        <v>0</v>
      </c>
      <c r="I107" s="63">
        <f>H107*G107</f>
        <v>0</v>
      </c>
    </row>
    <row r="108" spans="2:9" ht="16.5" thickBot="1" x14ac:dyDescent="0.3">
      <c r="B108" s="60" t="s">
        <v>146</v>
      </c>
      <c r="C108" s="61" t="s">
        <v>395</v>
      </c>
      <c r="D108" s="62">
        <f>1/(30*380)</f>
        <v>8.7719999999999994E-5</v>
      </c>
      <c r="E108" s="60">
        <v>16</v>
      </c>
      <c r="F108" s="60">
        <f>1/191.4</f>
        <v>5.2246603970741903E-3</v>
      </c>
      <c r="G108" s="72">
        <f>D108*E108*F108</f>
        <v>7.3000000000000004E-6</v>
      </c>
      <c r="H108" s="63" t="e">
        <f>H96</f>
        <v>#REF!</v>
      </c>
      <c r="I108" s="63" t="e">
        <f>ROUND(G108*H108,2)</f>
        <v>#REF!</v>
      </c>
    </row>
    <row r="109" spans="2:9" ht="16.5" thickBot="1" x14ac:dyDescent="0.3">
      <c r="B109" s="29"/>
      <c r="C109" s="29"/>
      <c r="D109" s="73"/>
      <c r="E109" s="29"/>
      <c r="F109" s="29"/>
      <c r="G109" s="70"/>
      <c r="H109" s="65" t="s">
        <v>147</v>
      </c>
      <c r="I109" s="63" t="e">
        <f>SUM(I107:I108)</f>
        <v>#REF!</v>
      </c>
    </row>
    <row r="110" spans="2:9" s="28" customFormat="1" x14ac:dyDescent="0.25">
      <c r="B110" s="78"/>
      <c r="E110" s="30"/>
      <c r="F110" s="33" t="s">
        <v>133</v>
      </c>
    </row>
  </sheetData>
  <mergeCells count="36">
    <mergeCell ref="B78:F78"/>
    <mergeCell ref="C67:D67"/>
    <mergeCell ref="B72:F72"/>
    <mergeCell ref="C73:D73"/>
    <mergeCell ref="C106:D106"/>
    <mergeCell ref="B105:F105"/>
    <mergeCell ref="C94:D94"/>
    <mergeCell ref="B93:F93"/>
    <mergeCell ref="C100:D100"/>
    <mergeCell ref="B92:F92"/>
    <mergeCell ref="C28:D28"/>
    <mergeCell ref="C16:D16"/>
    <mergeCell ref="B59:F59"/>
    <mergeCell ref="C60:D60"/>
    <mergeCell ref="B99:F99"/>
    <mergeCell ref="B34:F34"/>
    <mergeCell ref="C35:D35"/>
    <mergeCell ref="B40:F40"/>
    <mergeCell ref="C87:D87"/>
    <mergeCell ref="C41:D41"/>
    <mergeCell ref="B47:F47"/>
    <mergeCell ref="C48:D48"/>
    <mergeCell ref="B66:F66"/>
    <mergeCell ref="B80:F80"/>
    <mergeCell ref="B86:F86"/>
    <mergeCell ref="C81:D81"/>
    <mergeCell ref="B1:F1"/>
    <mergeCell ref="C3:D3"/>
    <mergeCell ref="B21:F21"/>
    <mergeCell ref="C22:D22"/>
    <mergeCell ref="B27:F27"/>
    <mergeCell ref="B2:F2"/>
    <mergeCell ref="C10:D10"/>
    <mergeCell ref="B9:F9"/>
    <mergeCell ref="B15:F15"/>
    <mergeCell ref="B8:F8"/>
  </mergeCells>
  <printOptions horizontalCentered="1"/>
  <pageMargins left="0.51181102362204722" right="0.51181102362204722" top="0.39370078740157483" bottom="1.1811023622047245" header="0.31496062992125984" footer="0.31496062992125984"/>
  <pageSetup paperSize="9" scale="57"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6"/>
  <sheetViews>
    <sheetView showGridLines="0" workbookViewId="0">
      <selection activeCell="L22" sqref="L22"/>
    </sheetView>
  </sheetViews>
  <sheetFormatPr defaultRowHeight="15" x14ac:dyDescent="0.25"/>
  <cols>
    <col min="2" max="2" width="45.42578125" customWidth="1"/>
    <col min="3" max="3" width="15.5703125" customWidth="1"/>
    <col min="4" max="4" width="15.140625" bestFit="1" customWidth="1"/>
    <col min="5" max="5" width="12" customWidth="1"/>
    <col min="6" max="6" width="1.85546875" customWidth="1"/>
    <col min="11" max="11" width="12" bestFit="1" customWidth="1"/>
  </cols>
  <sheetData>
    <row r="2" spans="1:9" x14ac:dyDescent="0.25">
      <c r="A2" s="86"/>
      <c r="B2" s="87" t="s">
        <v>318</v>
      </c>
      <c r="C2" s="88"/>
      <c r="D2" s="88"/>
      <c r="E2" s="86"/>
      <c r="F2" s="88"/>
      <c r="G2" s="366" t="s">
        <v>246</v>
      </c>
      <c r="H2" s="366"/>
      <c r="I2" s="366"/>
    </row>
    <row r="3" spans="1:9" ht="57" x14ac:dyDescent="0.25">
      <c r="A3" s="104" t="s">
        <v>247</v>
      </c>
      <c r="B3" s="105" t="s">
        <v>248</v>
      </c>
      <c r="C3" s="104" t="s">
        <v>249</v>
      </c>
      <c r="D3" s="104" t="s">
        <v>250</v>
      </c>
      <c r="E3" s="104" t="s">
        <v>251</v>
      </c>
      <c r="F3" s="115"/>
      <c r="G3" s="104" t="s">
        <v>249</v>
      </c>
      <c r="H3" s="104" t="s">
        <v>250</v>
      </c>
      <c r="I3" s="104" t="s">
        <v>251</v>
      </c>
    </row>
    <row r="4" spans="1:9" x14ac:dyDescent="0.25">
      <c r="A4" s="104">
        <v>1</v>
      </c>
      <c r="B4" s="105" t="s">
        <v>175</v>
      </c>
      <c r="C4" s="104"/>
      <c r="D4" s="104"/>
      <c r="E4" s="104"/>
      <c r="F4" s="115"/>
      <c r="G4" s="104"/>
      <c r="H4" s="104"/>
      <c r="I4" s="104"/>
    </row>
    <row r="5" spans="1:9" x14ac:dyDescent="0.25">
      <c r="A5" s="104" t="s">
        <v>157</v>
      </c>
      <c r="B5" s="105" t="s">
        <v>252</v>
      </c>
      <c r="C5" s="104"/>
      <c r="D5" s="104"/>
      <c r="E5" s="104"/>
      <c r="F5" s="115"/>
      <c r="G5" s="104"/>
      <c r="H5" s="104"/>
      <c r="I5" s="104"/>
    </row>
    <row r="6" spans="1:9" x14ac:dyDescent="0.25">
      <c r="A6" s="89"/>
      <c r="B6" s="90" t="s">
        <v>253</v>
      </c>
      <c r="C6" s="91">
        <v>0</v>
      </c>
      <c r="D6" s="91">
        <v>0</v>
      </c>
      <c r="E6" s="92">
        <v>0</v>
      </c>
      <c r="F6" s="93"/>
      <c r="G6" s="91">
        <f>C6/350</f>
        <v>0</v>
      </c>
      <c r="H6" s="91">
        <f>D6/450</f>
        <v>0</v>
      </c>
      <c r="I6" s="91">
        <f>E6/550</f>
        <v>0</v>
      </c>
    </row>
    <row r="7" spans="1:9" x14ac:dyDescent="0.25">
      <c r="A7" s="89"/>
      <c r="B7" s="90" t="s">
        <v>254</v>
      </c>
      <c r="C7" s="91">
        <v>0</v>
      </c>
      <c r="D7" s="91">
        <v>0</v>
      </c>
      <c r="E7" s="92">
        <v>0</v>
      </c>
      <c r="F7" s="93"/>
      <c r="G7" s="91">
        <f>C7/500</f>
        <v>0</v>
      </c>
      <c r="H7" s="91">
        <f>D7/650</f>
        <v>0</v>
      </c>
      <c r="I7" s="91">
        <f>E7/800</f>
        <v>0</v>
      </c>
    </row>
    <row r="8" spans="1:9" x14ac:dyDescent="0.25">
      <c r="A8" s="106" t="s">
        <v>255</v>
      </c>
      <c r="B8" s="107" t="s">
        <v>256</v>
      </c>
      <c r="C8" s="106"/>
      <c r="D8" s="106"/>
      <c r="E8" s="106">
        <f>E6+E7</f>
        <v>0</v>
      </c>
      <c r="F8" s="88"/>
      <c r="G8" s="108"/>
      <c r="H8" s="108" t="s">
        <v>31</v>
      </c>
      <c r="I8" s="109">
        <f>SUM(I6:I7)</f>
        <v>0</v>
      </c>
    </row>
    <row r="9" spans="1:9" x14ac:dyDescent="0.25">
      <c r="A9" s="89"/>
      <c r="B9" s="94" t="s">
        <v>257</v>
      </c>
      <c r="C9" s="96">
        <v>791.78</v>
      </c>
      <c r="D9" s="134">
        <v>2103.2399999999998</v>
      </c>
      <c r="E9" s="135">
        <v>5222.3599999999997</v>
      </c>
      <c r="F9" s="93"/>
      <c r="G9" s="91">
        <f>C9/350</f>
        <v>2.2599999999999998</v>
      </c>
      <c r="H9" s="91">
        <f>D9/450</f>
        <v>4.67</v>
      </c>
      <c r="I9" s="91">
        <f>E9/550</f>
        <v>9.5</v>
      </c>
    </row>
    <row r="10" spans="1:9" x14ac:dyDescent="0.25">
      <c r="A10" s="89"/>
      <c r="B10" s="94" t="s">
        <v>258</v>
      </c>
      <c r="C10" s="96">
        <v>791.78</v>
      </c>
      <c r="D10" s="136">
        <v>2103.2399999999998</v>
      </c>
      <c r="E10" s="96"/>
      <c r="F10" s="93"/>
      <c r="G10" s="91">
        <f>C10/700</f>
        <v>1.1299999999999999</v>
      </c>
      <c r="H10" s="91">
        <f>D10/900</f>
        <v>2.34</v>
      </c>
      <c r="I10" s="91" t="s">
        <v>259</v>
      </c>
    </row>
    <row r="11" spans="1:9" x14ac:dyDescent="0.25">
      <c r="A11" s="89"/>
      <c r="B11" s="94" t="s">
        <v>260</v>
      </c>
      <c r="C11" s="96">
        <v>80.760000000000005</v>
      </c>
      <c r="D11" s="136">
        <v>3100.02</v>
      </c>
      <c r="E11" s="96">
        <v>1267.29</v>
      </c>
      <c r="F11" s="93"/>
      <c r="G11" s="91">
        <f>C11/500</f>
        <v>0.16</v>
      </c>
      <c r="H11" s="91">
        <f>D11/650</f>
        <v>4.7699999999999996</v>
      </c>
      <c r="I11" s="91">
        <f>E11/800</f>
        <v>1.58</v>
      </c>
    </row>
    <row r="12" spans="1:9" x14ac:dyDescent="0.25">
      <c r="A12" s="89"/>
      <c r="B12" s="94" t="s">
        <v>261</v>
      </c>
      <c r="C12" s="96">
        <v>80.760000000000005</v>
      </c>
      <c r="D12" s="136">
        <v>3100.02</v>
      </c>
      <c r="E12" s="96"/>
      <c r="F12" s="93"/>
      <c r="G12" s="91">
        <f>C12/1000</f>
        <v>0.08</v>
      </c>
      <c r="H12" s="91">
        <f>D12/1300</f>
        <v>2.38</v>
      </c>
      <c r="I12" s="91" t="s">
        <v>259</v>
      </c>
    </row>
    <row r="13" spans="1:9" x14ac:dyDescent="0.25">
      <c r="A13" s="106">
        <v>2</v>
      </c>
      <c r="B13" s="110" t="s">
        <v>262</v>
      </c>
      <c r="C13" s="111"/>
      <c r="D13" s="111"/>
      <c r="E13" s="111">
        <f>SUM(E9:E11)</f>
        <v>6489.65</v>
      </c>
      <c r="F13" s="95"/>
      <c r="G13" s="108"/>
      <c r="H13" s="108" t="s">
        <v>31</v>
      </c>
      <c r="I13" s="109">
        <f>SUM(G9:I12)</f>
        <v>28.87</v>
      </c>
    </row>
    <row r="14" spans="1:9" x14ac:dyDescent="0.25">
      <c r="A14" s="89"/>
      <c r="B14" s="94" t="s">
        <v>263</v>
      </c>
      <c r="C14" s="96" t="s">
        <v>259</v>
      </c>
      <c r="D14" s="96" t="s">
        <v>259</v>
      </c>
      <c r="E14" s="96">
        <v>5046.42</v>
      </c>
      <c r="F14" s="93"/>
      <c r="G14" s="91" t="s">
        <v>259</v>
      </c>
      <c r="H14" s="91" t="s">
        <v>259</v>
      </c>
      <c r="I14" s="91">
        <f>E14/2700</f>
        <v>1.87</v>
      </c>
    </row>
    <row r="15" spans="1:9" x14ac:dyDescent="0.25">
      <c r="A15" s="89"/>
      <c r="B15" s="94" t="s">
        <v>264</v>
      </c>
      <c r="C15" s="96" t="s">
        <v>259</v>
      </c>
      <c r="D15" s="96" t="s">
        <v>259</v>
      </c>
      <c r="E15" s="96">
        <v>21442.44</v>
      </c>
      <c r="F15" s="93"/>
      <c r="G15" s="91" t="s">
        <v>259</v>
      </c>
      <c r="H15" s="91" t="s">
        <v>259</v>
      </c>
      <c r="I15" s="91">
        <f>E15/9000</f>
        <v>2.38</v>
      </c>
    </row>
    <row r="16" spans="1:9" x14ac:dyDescent="0.25">
      <c r="A16" s="89"/>
      <c r="B16" s="94" t="s">
        <v>161</v>
      </c>
      <c r="C16" s="96" t="s">
        <v>259</v>
      </c>
      <c r="D16" s="96" t="s">
        <v>259</v>
      </c>
      <c r="E16" s="96">
        <v>0</v>
      </c>
      <c r="F16" s="93"/>
      <c r="G16" s="91" t="s">
        <v>259</v>
      </c>
      <c r="H16" s="91" t="s">
        <v>259</v>
      </c>
      <c r="I16" s="91">
        <f>E16/1500</f>
        <v>0</v>
      </c>
    </row>
    <row r="17" spans="1:11" x14ac:dyDescent="0.25">
      <c r="A17" s="89"/>
      <c r="B17" s="94" t="s">
        <v>265</v>
      </c>
      <c r="C17" s="96" t="s">
        <v>259</v>
      </c>
      <c r="D17" s="96" t="s">
        <v>259</v>
      </c>
      <c r="E17" s="96">
        <v>0</v>
      </c>
      <c r="F17" s="93"/>
      <c r="G17" s="91" t="s">
        <v>259</v>
      </c>
      <c r="H17" s="91" t="s">
        <v>259</v>
      </c>
      <c r="I17" s="91">
        <f>E17/1500</f>
        <v>0</v>
      </c>
    </row>
    <row r="18" spans="1:11" x14ac:dyDescent="0.25">
      <c r="A18" s="89"/>
      <c r="B18" s="94" t="s">
        <v>172</v>
      </c>
      <c r="C18" s="96" t="s">
        <v>259</v>
      </c>
      <c r="D18" s="96" t="s">
        <v>259</v>
      </c>
      <c r="E18" s="96">
        <v>0</v>
      </c>
      <c r="F18" s="93"/>
      <c r="G18" s="91" t="s">
        <v>259</v>
      </c>
      <c r="H18" s="91" t="s">
        <v>259</v>
      </c>
      <c r="I18" s="91">
        <f>E18/1500</f>
        <v>0</v>
      </c>
    </row>
    <row r="19" spans="1:11" x14ac:dyDescent="0.25">
      <c r="A19" s="106">
        <v>3</v>
      </c>
      <c r="B19" s="110" t="s">
        <v>162</v>
      </c>
      <c r="C19" s="111"/>
      <c r="D19" s="111"/>
      <c r="E19" s="111">
        <f>SUM(E14:E18)</f>
        <v>26488.86</v>
      </c>
      <c r="F19" s="95"/>
      <c r="G19" s="108"/>
      <c r="H19" s="108" t="s">
        <v>31</v>
      </c>
      <c r="I19" s="109">
        <f>SUM(I14:I18)</f>
        <v>4.25</v>
      </c>
      <c r="J19" s="193"/>
      <c r="K19" s="193"/>
    </row>
    <row r="20" spans="1:11" x14ac:dyDescent="0.25">
      <c r="A20" s="89"/>
      <c r="B20" s="94" t="s">
        <v>163</v>
      </c>
      <c r="C20" s="96" t="s">
        <v>259</v>
      </c>
      <c r="D20" s="96" t="s">
        <v>259</v>
      </c>
      <c r="E20" s="96">
        <v>1842.64</v>
      </c>
      <c r="F20" s="93"/>
      <c r="G20" s="91" t="s">
        <v>259</v>
      </c>
      <c r="H20" s="91" t="s">
        <v>259</v>
      </c>
      <c r="I20" s="91">
        <f>E20/9065</f>
        <v>0.2</v>
      </c>
      <c r="J20" s="138" t="e">
        <f>'M2'!H95/'M2'!I95</f>
        <v>#DIV/0!</v>
      </c>
      <c r="K20" s="193"/>
    </row>
    <row r="21" spans="1:11" x14ac:dyDescent="0.25">
      <c r="A21" s="89"/>
      <c r="B21" s="94" t="s">
        <v>206</v>
      </c>
      <c r="C21" s="96" t="s">
        <v>259</v>
      </c>
      <c r="D21" s="96" t="s">
        <v>259</v>
      </c>
      <c r="E21" s="96">
        <v>0</v>
      </c>
      <c r="F21" s="93"/>
      <c r="G21" s="91" t="s">
        <v>259</v>
      </c>
      <c r="H21" s="91" t="s">
        <v>259</v>
      </c>
      <c r="I21" s="91">
        <f>E21/3819</f>
        <v>0</v>
      </c>
      <c r="J21" s="138" t="e">
        <f>'M2'!H101/'M2'!I101</f>
        <v>#DIV/0!</v>
      </c>
      <c r="K21" s="193"/>
    </row>
    <row r="22" spans="1:11" x14ac:dyDescent="0.25">
      <c r="A22" s="89"/>
      <c r="B22" s="94" t="s">
        <v>164</v>
      </c>
      <c r="C22" s="96" t="s">
        <v>259</v>
      </c>
      <c r="D22" s="96" t="s">
        <v>259</v>
      </c>
      <c r="E22" s="137">
        <v>1842.64</v>
      </c>
      <c r="F22" s="93"/>
      <c r="G22" s="91" t="s">
        <v>259</v>
      </c>
      <c r="H22" s="91" t="s">
        <v>259</v>
      </c>
      <c r="I22" s="91">
        <f>E22/4532</f>
        <v>0.41</v>
      </c>
      <c r="J22" s="138" t="e">
        <f>'M2'!H107/'M2'!I107</f>
        <v>#DIV/0!</v>
      </c>
      <c r="K22" s="193"/>
    </row>
    <row r="23" spans="1:11" x14ac:dyDescent="0.25">
      <c r="A23" s="106"/>
      <c r="B23" s="110"/>
      <c r="C23" s="111"/>
      <c r="D23" s="111"/>
      <c r="E23" s="111">
        <f>SUM(E21:E22)</f>
        <v>1842.64</v>
      </c>
      <c r="F23" s="95"/>
      <c r="G23" s="108"/>
      <c r="H23" s="108" t="s">
        <v>31</v>
      </c>
      <c r="I23" s="109">
        <f>SUM(I20:I22)</f>
        <v>0.61</v>
      </c>
      <c r="J23" s="193"/>
      <c r="K23" s="193"/>
    </row>
    <row r="24" spans="1:11" x14ac:dyDescent="0.25">
      <c r="A24" s="106"/>
      <c r="B24" s="107" t="s">
        <v>266</v>
      </c>
      <c r="C24" s="111">
        <f>C9+C11</f>
        <v>872.54</v>
      </c>
      <c r="D24" s="111">
        <f>D9+D11</f>
        <v>5203.26</v>
      </c>
      <c r="E24" s="111">
        <f>E22+E21+E20+E19+E13+E8</f>
        <v>36663.79</v>
      </c>
      <c r="F24" s="88"/>
      <c r="G24" s="365" t="s">
        <v>267</v>
      </c>
      <c r="H24" s="365"/>
      <c r="I24" s="112">
        <f>I8+I13+I19+I23</f>
        <v>34</v>
      </c>
      <c r="J24" s="193"/>
      <c r="K24" s="193"/>
    </row>
    <row r="25" spans="1:11" ht="15.75" thickBot="1" x14ac:dyDescent="0.3">
      <c r="A25" s="97"/>
      <c r="B25" s="98"/>
      <c r="C25" s="93"/>
      <c r="D25" s="93"/>
      <c r="E25" s="97"/>
      <c r="F25" s="93"/>
      <c r="G25" s="367" t="s">
        <v>268</v>
      </c>
      <c r="H25" s="368"/>
      <c r="I25" s="113" t="e">
        <f>SUM(resumo!#REF!)*2</f>
        <v>#REF!</v>
      </c>
      <c r="J25" s="193"/>
      <c r="K25" s="193"/>
    </row>
    <row r="26" spans="1:11" ht="15.75" thickBot="1" x14ac:dyDescent="0.3">
      <c r="A26" s="97"/>
      <c r="B26" s="98"/>
      <c r="C26" s="93"/>
      <c r="D26" s="93"/>
      <c r="E26" s="97"/>
      <c r="F26" s="93"/>
      <c r="G26" s="99"/>
      <c r="H26" s="99"/>
      <c r="I26" s="114" t="e">
        <f>SUM(I24:I25)</f>
        <v>#REF!</v>
      </c>
    </row>
  </sheetData>
  <mergeCells count="3">
    <mergeCell ref="G24:H24"/>
    <mergeCell ref="G2:I2"/>
    <mergeCell ref="G25:H25"/>
  </mergeCells>
  <pageMargins left="0.511811024" right="0.511811024" top="0.78740157499999996" bottom="0.78740157499999996" header="0.31496062000000002" footer="0.31496062000000002"/>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tabSelected="1" view="pageBreakPreview" zoomScaleNormal="100" zoomScaleSheetLayoutView="100" zoomScalePageLayoutView="70" workbookViewId="0">
      <selection activeCell="A11" sqref="A11:E11"/>
    </sheetView>
  </sheetViews>
  <sheetFormatPr defaultRowHeight="15.75" x14ac:dyDescent="0.25"/>
  <cols>
    <col min="1" max="1" width="6.5703125" style="77" customWidth="1"/>
    <col min="2" max="2" width="56.85546875" style="78" bestFit="1" customWidth="1"/>
    <col min="3" max="3" width="13.42578125" style="76" customWidth="1"/>
    <col min="4" max="4" width="14" style="77" customWidth="1"/>
    <col min="5" max="5" width="24.42578125" style="79" customWidth="1"/>
    <col min="6" max="6" width="26.85546875" style="79" customWidth="1"/>
    <col min="7" max="7" width="27.140625" style="79" customWidth="1"/>
    <col min="8" max="16384" width="9.140625" style="77"/>
  </cols>
  <sheetData>
    <row r="1" spans="1:7" x14ac:dyDescent="0.25">
      <c r="A1" s="234" t="s">
        <v>441</v>
      </c>
      <c r="B1" s="234"/>
      <c r="C1" s="234"/>
      <c r="D1" s="234"/>
      <c r="E1" s="234"/>
      <c r="F1" s="234"/>
      <c r="G1" s="234"/>
    </row>
    <row r="2" spans="1:7" x14ac:dyDescent="0.25">
      <c r="A2" s="234"/>
      <c r="B2" s="234"/>
      <c r="C2" s="234"/>
      <c r="D2" s="234"/>
      <c r="E2" s="234"/>
      <c r="F2" s="234"/>
      <c r="G2" s="234"/>
    </row>
    <row r="3" spans="1:7" x14ac:dyDescent="0.25">
      <c r="A3" s="234"/>
      <c r="B3" s="234"/>
      <c r="C3" s="234"/>
      <c r="D3" s="234"/>
      <c r="E3" s="234"/>
      <c r="F3" s="234"/>
      <c r="G3" s="234"/>
    </row>
    <row r="4" spans="1:7" x14ac:dyDescent="0.25">
      <c r="A4" s="234"/>
      <c r="B4" s="234"/>
      <c r="C4" s="234"/>
      <c r="D4" s="234"/>
      <c r="E4" s="234"/>
      <c r="F4" s="234"/>
      <c r="G4" s="234"/>
    </row>
    <row r="5" spans="1:7" x14ac:dyDescent="0.25">
      <c r="A5" s="234"/>
      <c r="B5" s="234"/>
      <c r="C5" s="234"/>
      <c r="D5" s="234"/>
      <c r="E5" s="234"/>
      <c r="F5" s="234"/>
      <c r="G5" s="234"/>
    </row>
    <row r="6" spans="1:7" x14ac:dyDescent="0.25">
      <c r="A6" s="232" t="s">
        <v>419</v>
      </c>
      <c r="B6" s="233"/>
      <c r="C6" s="233"/>
      <c r="D6" s="233"/>
      <c r="E6" s="233"/>
      <c r="F6" s="233"/>
      <c r="G6" s="233"/>
    </row>
    <row r="7" spans="1:7" ht="31.5" x14ac:dyDescent="0.25">
      <c r="A7" s="213" t="s">
        <v>154</v>
      </c>
      <c r="B7" s="213" t="s">
        <v>139</v>
      </c>
      <c r="C7" s="213" t="s">
        <v>155</v>
      </c>
      <c r="D7" s="213" t="s">
        <v>174</v>
      </c>
      <c r="E7" s="215" t="s">
        <v>404</v>
      </c>
      <c r="F7" s="215" t="s">
        <v>156</v>
      </c>
      <c r="G7" s="215" t="s">
        <v>204</v>
      </c>
    </row>
    <row r="8" spans="1:7" x14ac:dyDescent="0.25">
      <c r="A8" s="100">
        <v>1</v>
      </c>
      <c r="B8" s="210" t="s">
        <v>405</v>
      </c>
      <c r="C8" s="100" t="s">
        <v>408</v>
      </c>
      <c r="D8" s="216">
        <v>6</v>
      </c>
      <c r="E8" s="211">
        <f>'1 - AUX. ADMINISTRATIVO'!E112</f>
        <v>0</v>
      </c>
      <c r="F8" s="212">
        <f>+E8*D8</f>
        <v>0</v>
      </c>
      <c r="G8" s="211">
        <f>+F8*12</f>
        <v>0</v>
      </c>
    </row>
    <row r="9" spans="1:7" x14ac:dyDescent="0.25">
      <c r="A9" s="100">
        <v>2</v>
      </c>
      <c r="B9" s="210" t="s">
        <v>406</v>
      </c>
      <c r="C9" s="100" t="s">
        <v>408</v>
      </c>
      <c r="D9" s="216">
        <v>4</v>
      </c>
      <c r="E9" s="211">
        <f>'1  -COPEIRA'!E112</f>
        <v>0</v>
      </c>
      <c r="F9" s="212">
        <f>+E9*D9</f>
        <v>0</v>
      </c>
      <c r="G9" s="211">
        <f>+F9*12</f>
        <v>0</v>
      </c>
    </row>
    <row r="10" spans="1:7" x14ac:dyDescent="0.25">
      <c r="A10" s="100">
        <v>3</v>
      </c>
      <c r="B10" s="210" t="s">
        <v>407</v>
      </c>
      <c r="C10" s="100" t="s">
        <v>408</v>
      </c>
      <c r="D10" s="216">
        <v>5</v>
      </c>
      <c r="E10" s="211">
        <f>'1 - RECEPCIONISTA'!E112</f>
        <v>0</v>
      </c>
      <c r="F10" s="212">
        <f t="shared" ref="F10" si="0">+E10*D10</f>
        <v>0</v>
      </c>
      <c r="G10" s="211">
        <f t="shared" ref="G10" si="1">+F10*12</f>
        <v>0</v>
      </c>
    </row>
    <row r="11" spans="1:7" s="102" customFormat="1" ht="13.5" customHeight="1" x14ac:dyDescent="0.25">
      <c r="A11" s="231" t="s">
        <v>416</v>
      </c>
      <c r="B11" s="231"/>
      <c r="C11" s="231"/>
      <c r="D11" s="231"/>
      <c r="E11" s="231"/>
      <c r="F11" s="214">
        <f>SUM(F8:F10)</f>
        <v>0</v>
      </c>
      <c r="G11" s="214">
        <f>SUM(G8:G10)</f>
        <v>0</v>
      </c>
    </row>
    <row r="13" spans="1:7" x14ac:dyDescent="0.25">
      <c r="A13" s="232" t="s">
        <v>420</v>
      </c>
      <c r="B13" s="233"/>
      <c r="C13" s="233"/>
      <c r="D13" s="233"/>
      <c r="E13" s="233"/>
      <c r="F13" s="233"/>
      <c r="G13" s="233"/>
    </row>
    <row r="14" spans="1:7" ht="31.5" x14ac:dyDescent="0.25">
      <c r="A14" s="213" t="s">
        <v>154</v>
      </c>
      <c r="B14" s="213" t="s">
        <v>139</v>
      </c>
      <c r="C14" s="213" t="s">
        <v>155</v>
      </c>
      <c r="D14" s="213" t="s">
        <v>174</v>
      </c>
      <c r="E14" s="215" t="s">
        <v>404</v>
      </c>
      <c r="F14" s="215" t="s">
        <v>156</v>
      </c>
      <c r="G14" s="215" t="s">
        <v>204</v>
      </c>
    </row>
    <row r="15" spans="1:7" x14ac:dyDescent="0.25">
      <c r="A15" s="100">
        <v>1</v>
      </c>
      <c r="B15" s="210" t="s">
        <v>405</v>
      </c>
      <c r="C15" s="100" t="s">
        <v>408</v>
      </c>
      <c r="D15" s="216">
        <v>1</v>
      </c>
      <c r="E15" s="211">
        <f>'2 - AUX. ADMINISTRATIVO (2)'!E112</f>
        <v>0</v>
      </c>
      <c r="F15" s="212">
        <f>+E15*D15</f>
        <v>0</v>
      </c>
      <c r="G15" s="211">
        <f>+F15*12</f>
        <v>0</v>
      </c>
    </row>
    <row r="16" spans="1:7" x14ac:dyDescent="0.25">
      <c r="A16" s="100">
        <v>2</v>
      </c>
      <c r="B16" s="210" t="s">
        <v>406</v>
      </c>
      <c r="C16" s="100" t="s">
        <v>408</v>
      </c>
      <c r="D16" s="216">
        <v>1</v>
      </c>
      <c r="E16" s="211">
        <f>'2  -COPEIRA (2)'!E112</f>
        <v>0</v>
      </c>
      <c r="F16" s="212">
        <f>+E16*D16</f>
        <v>0</v>
      </c>
      <c r="G16" s="211">
        <f>+F16*12</f>
        <v>0</v>
      </c>
    </row>
    <row r="17" spans="1:7" x14ac:dyDescent="0.25">
      <c r="A17" s="100">
        <v>3</v>
      </c>
      <c r="B17" s="210" t="s">
        <v>407</v>
      </c>
      <c r="C17" s="100" t="s">
        <v>408</v>
      </c>
      <c r="D17" s="216">
        <v>1</v>
      </c>
      <c r="E17" s="211">
        <f>'2 - RECEPCIONISTA (2)'!E112</f>
        <v>0</v>
      </c>
      <c r="F17" s="212">
        <f t="shared" ref="F17" si="2">+E17*D17</f>
        <v>0</v>
      </c>
      <c r="G17" s="211">
        <f t="shared" ref="G17" si="3">+F17*12</f>
        <v>0</v>
      </c>
    </row>
    <row r="18" spans="1:7" x14ac:dyDescent="0.25">
      <c r="A18" s="231" t="s">
        <v>424</v>
      </c>
      <c r="B18" s="231"/>
      <c r="C18" s="231"/>
      <c r="D18" s="231"/>
      <c r="E18" s="231"/>
      <c r="F18" s="214">
        <f>SUM(F15:F17)</f>
        <v>0</v>
      </c>
      <c r="G18" s="214">
        <f>SUM(G15:G17)</f>
        <v>0</v>
      </c>
    </row>
    <row r="20" spans="1:7" x14ac:dyDescent="0.25">
      <c r="A20" s="232" t="s">
        <v>421</v>
      </c>
      <c r="B20" s="233"/>
      <c r="C20" s="233"/>
      <c r="D20" s="233"/>
      <c r="E20" s="233"/>
      <c r="F20" s="233"/>
      <c r="G20" s="233"/>
    </row>
    <row r="21" spans="1:7" ht="31.5" x14ac:dyDescent="0.25">
      <c r="A21" s="213" t="s">
        <v>154</v>
      </c>
      <c r="B21" s="213" t="s">
        <v>139</v>
      </c>
      <c r="C21" s="213" t="s">
        <v>155</v>
      </c>
      <c r="D21" s="213" t="s">
        <v>174</v>
      </c>
      <c r="E21" s="215" t="s">
        <v>404</v>
      </c>
      <c r="F21" s="215" t="s">
        <v>156</v>
      </c>
      <c r="G21" s="215" t="s">
        <v>204</v>
      </c>
    </row>
    <row r="22" spans="1:7" x14ac:dyDescent="0.25">
      <c r="A22" s="100">
        <v>1</v>
      </c>
      <c r="B22" s="210" t="s">
        <v>405</v>
      </c>
      <c r="C22" s="100" t="s">
        <v>408</v>
      </c>
      <c r="D22" s="216">
        <v>2</v>
      </c>
      <c r="E22" s="211">
        <f>'3 - AUX. ADMINISTRATIVO (3)'!E112</f>
        <v>0</v>
      </c>
      <c r="F22" s="212">
        <f>+E22*D22</f>
        <v>0</v>
      </c>
      <c r="G22" s="211">
        <f>+F22*12</f>
        <v>0</v>
      </c>
    </row>
    <row r="23" spans="1:7" x14ac:dyDescent="0.25">
      <c r="A23" s="100">
        <v>2</v>
      </c>
      <c r="B23" s="210" t="s">
        <v>406</v>
      </c>
      <c r="C23" s="100" t="s">
        <v>408</v>
      </c>
      <c r="D23" s="216">
        <v>2</v>
      </c>
      <c r="E23" s="211">
        <f>'3  -COPEIRA (3)'!E112</f>
        <v>0</v>
      </c>
      <c r="F23" s="212">
        <f>+E23*D23</f>
        <v>0</v>
      </c>
      <c r="G23" s="211">
        <f>+F23*12</f>
        <v>0</v>
      </c>
    </row>
    <row r="24" spans="1:7" x14ac:dyDescent="0.25">
      <c r="A24" s="100">
        <v>3</v>
      </c>
      <c r="B24" s="210" t="s">
        <v>407</v>
      </c>
      <c r="C24" s="100" t="s">
        <v>408</v>
      </c>
      <c r="D24" s="216">
        <v>2</v>
      </c>
      <c r="E24" s="211">
        <f>'3 - RECEPCIONISTA (3)'!E112</f>
        <v>0</v>
      </c>
      <c r="F24" s="212">
        <f t="shared" ref="F24" si="4">+E24*D24</f>
        <v>0</v>
      </c>
      <c r="G24" s="211">
        <f t="shared" ref="G24" si="5">+F24*12</f>
        <v>0</v>
      </c>
    </row>
    <row r="25" spans="1:7" x14ac:dyDescent="0.25">
      <c r="A25" s="231" t="s">
        <v>425</v>
      </c>
      <c r="B25" s="231"/>
      <c r="C25" s="231"/>
      <c r="D25" s="231"/>
      <c r="E25" s="231"/>
      <c r="F25" s="214">
        <f>SUM(F22:F24)</f>
        <v>0</v>
      </c>
      <c r="G25" s="214">
        <f>SUM(G22:G24)</f>
        <v>0</v>
      </c>
    </row>
    <row r="27" spans="1:7" x14ac:dyDescent="0.25">
      <c r="A27" s="232" t="s">
        <v>422</v>
      </c>
      <c r="B27" s="233"/>
      <c r="C27" s="233"/>
      <c r="D27" s="233"/>
      <c r="E27" s="233"/>
      <c r="F27" s="233"/>
      <c r="G27" s="233"/>
    </row>
    <row r="28" spans="1:7" ht="31.5" x14ac:dyDescent="0.25">
      <c r="A28" s="213" t="s">
        <v>154</v>
      </c>
      <c r="B28" s="213" t="s">
        <v>139</v>
      </c>
      <c r="C28" s="213" t="s">
        <v>155</v>
      </c>
      <c r="D28" s="213" t="s">
        <v>174</v>
      </c>
      <c r="E28" s="215" t="s">
        <v>404</v>
      </c>
      <c r="F28" s="215" t="s">
        <v>156</v>
      </c>
      <c r="G28" s="215" t="s">
        <v>204</v>
      </c>
    </row>
    <row r="29" spans="1:7" x14ac:dyDescent="0.25">
      <c r="A29" s="100">
        <v>1</v>
      </c>
      <c r="B29" s="210" t="s">
        <v>405</v>
      </c>
      <c r="C29" s="100" t="s">
        <v>408</v>
      </c>
      <c r="D29" s="216">
        <v>1</v>
      </c>
      <c r="E29" s="211">
        <f>'4 - AUX. ADMINISTRATIVO (4)'!E112</f>
        <v>0</v>
      </c>
      <c r="F29" s="212">
        <f>+E29*D29</f>
        <v>0</v>
      </c>
      <c r="G29" s="211">
        <f>+F29*12</f>
        <v>0</v>
      </c>
    </row>
    <row r="30" spans="1:7" x14ac:dyDescent="0.25">
      <c r="A30" s="100">
        <v>2</v>
      </c>
      <c r="B30" s="210" t="s">
        <v>406</v>
      </c>
      <c r="C30" s="100" t="s">
        <v>408</v>
      </c>
      <c r="D30" s="216">
        <v>1</v>
      </c>
      <c r="E30" s="211">
        <f>'4  -COPEIRA (4)'!E112</f>
        <v>0</v>
      </c>
      <c r="F30" s="212">
        <f>+E30*D30</f>
        <v>0</v>
      </c>
      <c r="G30" s="211">
        <f>+F30*12</f>
        <v>0</v>
      </c>
    </row>
    <row r="31" spans="1:7" x14ac:dyDescent="0.25">
      <c r="A31" s="100">
        <v>3</v>
      </c>
      <c r="B31" s="210" t="s">
        <v>407</v>
      </c>
      <c r="C31" s="100" t="s">
        <v>408</v>
      </c>
      <c r="D31" s="216">
        <v>1</v>
      </c>
      <c r="E31" s="211">
        <f>'4 - AUX. ADMINISTRATIVO (4)'!E112</f>
        <v>0</v>
      </c>
      <c r="F31" s="212">
        <f t="shared" ref="F31" si="6">+E31*D31</f>
        <v>0</v>
      </c>
      <c r="G31" s="211">
        <f t="shared" ref="G31" si="7">+F31*12</f>
        <v>0</v>
      </c>
    </row>
    <row r="32" spans="1:7" x14ac:dyDescent="0.25">
      <c r="A32" s="231" t="s">
        <v>426</v>
      </c>
      <c r="B32" s="231"/>
      <c r="C32" s="231"/>
      <c r="D32" s="231"/>
      <c r="E32" s="231"/>
      <c r="F32" s="214">
        <f>SUM(F29:F31)</f>
        <v>0</v>
      </c>
      <c r="G32" s="214">
        <f>SUM(G29:G31)</f>
        <v>0</v>
      </c>
    </row>
    <row r="34" spans="1:7" x14ac:dyDescent="0.25">
      <c r="A34" s="232" t="s">
        <v>423</v>
      </c>
      <c r="B34" s="233"/>
      <c r="C34" s="233"/>
      <c r="D34" s="233"/>
      <c r="E34" s="233"/>
      <c r="F34" s="233"/>
      <c r="G34" s="233"/>
    </row>
    <row r="35" spans="1:7" ht="31.5" x14ac:dyDescent="0.25">
      <c r="A35" s="213" t="s">
        <v>154</v>
      </c>
      <c r="B35" s="213" t="s">
        <v>139</v>
      </c>
      <c r="C35" s="213" t="s">
        <v>155</v>
      </c>
      <c r="D35" s="213" t="s">
        <v>174</v>
      </c>
      <c r="E35" s="215" t="s">
        <v>404</v>
      </c>
      <c r="F35" s="215" t="s">
        <v>156</v>
      </c>
      <c r="G35" s="215" t="s">
        <v>204</v>
      </c>
    </row>
    <row r="36" spans="1:7" x14ac:dyDescent="0.25">
      <c r="A36" s="100">
        <v>1</v>
      </c>
      <c r="B36" s="210" t="s">
        <v>405</v>
      </c>
      <c r="C36" s="100" t="s">
        <v>408</v>
      </c>
      <c r="D36" s="216">
        <v>1</v>
      </c>
      <c r="E36" s="211">
        <f>'5 - AUX. ADMINISTRATIVO (5)'!E112</f>
        <v>0</v>
      </c>
      <c r="F36" s="212">
        <f>+E36*D36</f>
        <v>0</v>
      </c>
      <c r="G36" s="211">
        <f>+F36*12</f>
        <v>0</v>
      </c>
    </row>
    <row r="37" spans="1:7" x14ac:dyDescent="0.25">
      <c r="A37" s="100">
        <v>2</v>
      </c>
      <c r="B37" s="210" t="s">
        <v>406</v>
      </c>
      <c r="C37" s="100" t="s">
        <v>408</v>
      </c>
      <c r="D37" s="216">
        <v>1</v>
      </c>
      <c r="E37" s="211">
        <f>'5  -COPEIRA (5)'!E112</f>
        <v>0</v>
      </c>
      <c r="F37" s="212">
        <f>+E37*D37</f>
        <v>0</v>
      </c>
      <c r="G37" s="211">
        <f>+F37*12</f>
        <v>0</v>
      </c>
    </row>
    <row r="38" spans="1:7" x14ac:dyDescent="0.25">
      <c r="A38" s="100">
        <v>3</v>
      </c>
      <c r="B38" s="210" t="s">
        <v>407</v>
      </c>
      <c r="C38" s="100" t="s">
        <v>408</v>
      </c>
      <c r="D38" s="216">
        <v>1</v>
      </c>
      <c r="E38" s="211">
        <f>'5 - RECEPCIONISTA (5)'!E112</f>
        <v>0</v>
      </c>
      <c r="F38" s="212">
        <f t="shared" ref="F38" si="8">+E38*D38</f>
        <v>0</v>
      </c>
      <c r="G38" s="211">
        <f t="shared" ref="G38" si="9">+F38*12</f>
        <v>0</v>
      </c>
    </row>
    <row r="39" spans="1:7" x14ac:dyDescent="0.25">
      <c r="A39" s="231" t="s">
        <v>427</v>
      </c>
      <c r="B39" s="231"/>
      <c r="C39" s="231"/>
      <c r="D39" s="231"/>
      <c r="E39" s="231"/>
      <c r="F39" s="214">
        <f>SUM(F36:F38)</f>
        <v>0</v>
      </c>
      <c r="G39" s="214">
        <f>SUM(G36:G38)</f>
        <v>0</v>
      </c>
    </row>
    <row r="41" spans="1:7" x14ac:dyDescent="0.25">
      <c r="A41" s="232" t="s">
        <v>429</v>
      </c>
      <c r="B41" s="233"/>
      <c r="C41" s="233"/>
      <c r="D41" s="233"/>
      <c r="E41" s="233"/>
      <c r="F41" s="233"/>
      <c r="G41" s="233"/>
    </row>
    <row r="42" spans="1:7" ht="31.5" x14ac:dyDescent="0.25">
      <c r="A42" s="213" t="s">
        <v>154</v>
      </c>
      <c r="B42" s="213" t="s">
        <v>139</v>
      </c>
      <c r="C42" s="213" t="s">
        <v>155</v>
      </c>
      <c r="D42" s="213" t="s">
        <v>174</v>
      </c>
      <c r="E42" s="215" t="s">
        <v>404</v>
      </c>
      <c r="F42" s="215" t="s">
        <v>156</v>
      </c>
      <c r="G42" s="215" t="s">
        <v>204</v>
      </c>
    </row>
    <row r="43" spans="1:7" x14ac:dyDescent="0.25">
      <c r="A43" s="100">
        <v>1</v>
      </c>
      <c r="B43" s="210" t="s">
        <v>405</v>
      </c>
      <c r="C43" s="100" t="s">
        <v>408</v>
      </c>
      <c r="D43" s="216">
        <v>1</v>
      </c>
      <c r="E43" s="211">
        <f>'6 - AUX. ADMINISTRATIVO (6)'!E112</f>
        <v>0</v>
      </c>
      <c r="F43" s="212">
        <f>+E43*D43</f>
        <v>0</v>
      </c>
      <c r="G43" s="211">
        <f>+F43*12</f>
        <v>0</v>
      </c>
    </row>
    <row r="44" spans="1:7" x14ac:dyDescent="0.25">
      <c r="A44" s="100">
        <v>2</v>
      </c>
      <c r="B44" s="210" t="s">
        <v>406</v>
      </c>
      <c r="C44" s="100" t="s">
        <v>408</v>
      </c>
      <c r="D44" s="216">
        <v>1</v>
      </c>
      <c r="E44" s="211">
        <f>'6  -COPEIRA (6)'!E112</f>
        <v>0</v>
      </c>
      <c r="F44" s="212">
        <f>+E44*D44</f>
        <v>0</v>
      </c>
      <c r="G44" s="211">
        <f>+F44*12</f>
        <v>0</v>
      </c>
    </row>
    <row r="45" spans="1:7" x14ac:dyDescent="0.25">
      <c r="A45" s="100">
        <v>3</v>
      </c>
      <c r="B45" s="210" t="s">
        <v>407</v>
      </c>
      <c r="C45" s="100" t="s">
        <v>408</v>
      </c>
      <c r="D45" s="216">
        <v>1</v>
      </c>
      <c r="E45" s="211">
        <f>'6 - RECEPCIONISTA (6)'!E112</f>
        <v>0</v>
      </c>
      <c r="F45" s="212">
        <f t="shared" ref="F45" si="10">+E45*D45</f>
        <v>0</v>
      </c>
      <c r="G45" s="211">
        <f t="shared" ref="G45" si="11">+F45*12</f>
        <v>0</v>
      </c>
    </row>
    <row r="46" spans="1:7" x14ac:dyDescent="0.25">
      <c r="A46" s="231" t="s">
        <v>427</v>
      </c>
      <c r="B46" s="231"/>
      <c r="C46" s="231"/>
      <c r="D46" s="231"/>
      <c r="E46" s="231"/>
      <c r="F46" s="214">
        <f>SUM(F43:F45)</f>
        <v>0</v>
      </c>
      <c r="G46" s="214">
        <f>SUM(G43:G45)</f>
        <v>0</v>
      </c>
    </row>
    <row r="47" spans="1:7" ht="16.5" thickBot="1" x14ac:dyDescent="0.3"/>
    <row r="48" spans="1:7" ht="16.5" thickBot="1" x14ac:dyDescent="0.3">
      <c r="D48" s="229" t="s">
        <v>428</v>
      </c>
      <c r="E48" s="230"/>
      <c r="F48" s="217">
        <f>F11+F18+F25+F32+F39+F46</f>
        <v>0</v>
      </c>
      <c r="G48" s="217">
        <f>G11+G18+G25+G32+G39+G46</f>
        <v>0</v>
      </c>
    </row>
  </sheetData>
  <mergeCells count="14">
    <mergeCell ref="A11:E11"/>
    <mergeCell ref="A6:G6"/>
    <mergeCell ref="A1:G5"/>
    <mergeCell ref="A13:G13"/>
    <mergeCell ref="A18:E18"/>
    <mergeCell ref="D48:E48"/>
    <mergeCell ref="A39:E39"/>
    <mergeCell ref="A41:G41"/>
    <mergeCell ref="A46:E46"/>
    <mergeCell ref="A20:G20"/>
    <mergeCell ref="A25:E25"/>
    <mergeCell ref="A27:G27"/>
    <mergeCell ref="A32:E32"/>
    <mergeCell ref="A34:G34"/>
  </mergeCells>
  <pageMargins left="0.51181102362204722" right="0.51181102362204722" top="1.1811023622047245" bottom="1.1811023622047245" header="0.31496062992125984" footer="0.31496062992125984"/>
  <pageSetup paperSize="9" scale="53" orientation="portrait" r:id="rId1"/>
  <headerFooter>
    <oddHeader>&amp;C&amp;G</oddHeader>
    <oddFooter>&amp;R&amp;P /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showGridLines="0" topLeftCell="A73" zoomScaleNormal="100" workbookViewId="0">
      <selection activeCell="E88" sqref="E88"/>
    </sheetView>
  </sheetViews>
  <sheetFormatPr defaultRowHeight="15" x14ac:dyDescent="0.25"/>
  <cols>
    <col min="1" max="1" width="7.42578125" customWidth="1"/>
    <col min="2" max="2" width="45.5703125" customWidth="1"/>
    <col min="3" max="3" width="7.7109375" customWidth="1"/>
    <col min="4" max="4" width="15.85546875" customWidth="1"/>
    <col min="5" max="5" width="14" customWidth="1"/>
  </cols>
  <sheetData>
    <row r="1" spans="1:5" ht="21.75" thickBot="1" x14ac:dyDescent="0.3">
      <c r="A1" s="238" t="s">
        <v>134</v>
      </c>
      <c r="B1" s="239"/>
      <c r="C1" s="239"/>
      <c r="D1" s="239"/>
      <c r="E1" s="240"/>
    </row>
    <row r="2" spans="1:5" x14ac:dyDescent="0.25">
      <c r="A2" s="241" t="s">
        <v>417</v>
      </c>
      <c r="B2" s="242"/>
      <c r="C2" s="242"/>
      <c r="D2" s="242"/>
      <c r="E2" s="243"/>
    </row>
    <row r="3" spans="1:5" ht="15" customHeight="1" x14ac:dyDescent="0.25">
      <c r="A3" s="139" t="s">
        <v>0</v>
      </c>
      <c r="B3" s="140" t="s">
        <v>1</v>
      </c>
      <c r="C3" s="244" t="s">
        <v>450</v>
      </c>
      <c r="D3" s="245"/>
      <c r="E3" s="246"/>
    </row>
    <row r="4" spans="1:5" x14ac:dyDescent="0.25">
      <c r="A4" s="139" t="s">
        <v>2</v>
      </c>
      <c r="B4" s="140" t="s">
        <v>139</v>
      </c>
      <c r="C4" s="247" t="s">
        <v>412</v>
      </c>
      <c r="D4" s="248"/>
      <c r="E4" s="249"/>
    </row>
    <row r="5" spans="1:5" ht="25.5" x14ac:dyDescent="0.25">
      <c r="A5" s="139" t="s">
        <v>3</v>
      </c>
      <c r="B5" s="140" t="s">
        <v>4</v>
      </c>
      <c r="C5" s="247" t="s">
        <v>449</v>
      </c>
      <c r="D5" s="248"/>
      <c r="E5" s="249"/>
    </row>
    <row r="6" spans="1:5" x14ac:dyDescent="0.25">
      <c r="A6" s="139" t="s">
        <v>5</v>
      </c>
      <c r="B6" s="140" t="s">
        <v>335</v>
      </c>
      <c r="C6" s="247">
        <v>12</v>
      </c>
      <c r="D6" s="248"/>
      <c r="E6" s="249"/>
    </row>
    <row r="7" spans="1:5" x14ac:dyDescent="0.25">
      <c r="A7" s="250" t="s">
        <v>6</v>
      </c>
      <c r="B7" s="251"/>
      <c r="C7" s="251"/>
      <c r="D7" s="251"/>
      <c r="E7" s="252"/>
    </row>
    <row r="8" spans="1:5" x14ac:dyDescent="0.25">
      <c r="A8" s="253" t="s">
        <v>7</v>
      </c>
      <c r="B8" s="254"/>
      <c r="C8" s="254"/>
      <c r="D8" s="254"/>
      <c r="E8" s="255"/>
    </row>
    <row r="9" spans="1:5" x14ac:dyDescent="0.25">
      <c r="A9" s="256" t="s">
        <v>8</v>
      </c>
      <c r="B9" s="257"/>
      <c r="C9" s="257"/>
      <c r="D9" s="257"/>
      <c r="E9" s="258"/>
    </row>
    <row r="10" spans="1:5" x14ac:dyDescent="0.25">
      <c r="A10" s="259" t="s">
        <v>9</v>
      </c>
      <c r="B10" s="260"/>
      <c r="C10" s="260"/>
      <c r="D10" s="261"/>
      <c r="E10" s="141" t="s">
        <v>10</v>
      </c>
    </row>
    <row r="11" spans="1:5" ht="25.5" customHeight="1" x14ac:dyDescent="0.25">
      <c r="A11" s="139"/>
      <c r="B11" s="142" t="s">
        <v>135</v>
      </c>
      <c r="C11" s="247" t="s">
        <v>412</v>
      </c>
      <c r="D11" s="248"/>
      <c r="E11" s="249"/>
    </row>
    <row r="12" spans="1:5" x14ac:dyDescent="0.25">
      <c r="A12" s="139">
        <v>2</v>
      </c>
      <c r="B12" s="142" t="s">
        <v>11</v>
      </c>
      <c r="C12" s="143"/>
      <c r="D12" s="144"/>
      <c r="E12" s="145">
        <v>0</v>
      </c>
    </row>
    <row r="13" spans="1:5" ht="25.5" x14ac:dyDescent="0.25">
      <c r="A13" s="139">
        <v>3</v>
      </c>
      <c r="B13" s="142" t="s">
        <v>12</v>
      </c>
      <c r="C13" s="235" t="s">
        <v>413</v>
      </c>
      <c r="D13" s="236"/>
      <c r="E13" s="237"/>
    </row>
    <row r="14" spans="1:5" x14ac:dyDescent="0.25">
      <c r="A14" s="139">
        <v>4</v>
      </c>
      <c r="B14" s="146" t="s">
        <v>13</v>
      </c>
      <c r="C14" s="265" t="s">
        <v>336</v>
      </c>
      <c r="D14" s="266"/>
      <c r="E14" s="267"/>
    </row>
    <row r="15" spans="1:5" x14ac:dyDescent="0.25">
      <c r="A15" s="262" t="s">
        <v>14</v>
      </c>
      <c r="B15" s="263"/>
      <c r="C15" s="263"/>
      <c r="D15" s="264"/>
      <c r="E15" s="147"/>
    </row>
    <row r="16" spans="1:5" x14ac:dyDescent="0.25">
      <c r="A16" s="148">
        <v>1</v>
      </c>
      <c r="B16" s="268" t="s">
        <v>15</v>
      </c>
      <c r="C16" s="269"/>
      <c r="D16" s="270"/>
      <c r="E16" s="149" t="s">
        <v>10</v>
      </c>
    </row>
    <row r="17" spans="1:5" x14ac:dyDescent="0.25">
      <c r="A17" s="150" t="s">
        <v>0</v>
      </c>
      <c r="B17" s="151" t="s">
        <v>16</v>
      </c>
      <c r="C17" s="271"/>
      <c r="D17" s="272"/>
      <c r="E17" s="152">
        <f>+E12</f>
        <v>0</v>
      </c>
    </row>
    <row r="18" spans="1:5" x14ac:dyDescent="0.25">
      <c r="A18" s="150" t="s">
        <v>2</v>
      </c>
      <c r="B18" s="151" t="s">
        <v>17</v>
      </c>
      <c r="C18" s="273"/>
      <c r="D18" s="274"/>
      <c r="E18" s="153">
        <v>0</v>
      </c>
    </row>
    <row r="19" spans="1:5" x14ac:dyDescent="0.25">
      <c r="A19" s="150" t="s">
        <v>3</v>
      </c>
      <c r="B19" s="151" t="s">
        <v>444</v>
      </c>
      <c r="C19" s="273"/>
      <c r="D19" s="274"/>
      <c r="E19" s="153">
        <v>0</v>
      </c>
    </row>
    <row r="20" spans="1:5" x14ac:dyDescent="0.25">
      <c r="A20" s="150" t="s">
        <v>5</v>
      </c>
      <c r="B20" s="151" t="s">
        <v>19</v>
      </c>
      <c r="C20" s="273"/>
      <c r="D20" s="274"/>
      <c r="E20" s="153">
        <f>(((E17/180)*0.2))*0</f>
        <v>0</v>
      </c>
    </row>
    <row r="21" spans="1:5" x14ac:dyDescent="0.25">
      <c r="A21" s="150" t="s">
        <v>21</v>
      </c>
      <c r="B21" s="151" t="s">
        <v>22</v>
      </c>
      <c r="C21" s="275"/>
      <c r="D21" s="276"/>
      <c r="E21" s="153">
        <v>0</v>
      </c>
    </row>
    <row r="22" spans="1:5" x14ac:dyDescent="0.25">
      <c r="A22" s="150" t="s">
        <v>24</v>
      </c>
      <c r="B22" s="154" t="s">
        <v>136</v>
      </c>
      <c r="C22" s="273"/>
      <c r="D22" s="274"/>
      <c r="E22" s="153">
        <v>0</v>
      </c>
    </row>
    <row r="23" spans="1:5" x14ac:dyDescent="0.25">
      <c r="A23" s="150" t="s">
        <v>25</v>
      </c>
      <c r="B23" s="155" t="s">
        <v>137</v>
      </c>
      <c r="C23" s="273"/>
      <c r="D23" s="274"/>
      <c r="E23" s="153">
        <v>0</v>
      </c>
    </row>
    <row r="24" spans="1:5" x14ac:dyDescent="0.25">
      <c r="A24" s="277" t="s">
        <v>26</v>
      </c>
      <c r="B24" s="278"/>
      <c r="C24" s="278"/>
      <c r="D24" s="279"/>
      <c r="E24" s="156">
        <f>SUM(E17:E23)</f>
        <v>0</v>
      </c>
    </row>
    <row r="25" spans="1:5" x14ac:dyDescent="0.25">
      <c r="A25" s="262" t="s">
        <v>55</v>
      </c>
      <c r="B25" s="263"/>
      <c r="C25" s="263"/>
      <c r="D25" s="264"/>
      <c r="E25" s="147"/>
    </row>
    <row r="26" spans="1:5" x14ac:dyDescent="0.25">
      <c r="A26" s="148" t="s">
        <v>158</v>
      </c>
      <c r="B26" s="268" t="s">
        <v>339</v>
      </c>
      <c r="C26" s="269"/>
      <c r="D26" s="270"/>
      <c r="E26" s="149" t="s">
        <v>10</v>
      </c>
    </row>
    <row r="27" spans="1:5" x14ac:dyDescent="0.25">
      <c r="A27" s="157" t="s">
        <v>0</v>
      </c>
      <c r="B27" s="158" t="s">
        <v>33</v>
      </c>
      <c r="C27" s="146"/>
      <c r="D27" s="159">
        <f>1/12</f>
        <v>8.3299999999999999E-2</v>
      </c>
      <c r="E27" s="147">
        <v>0</v>
      </c>
    </row>
    <row r="28" spans="1:5" x14ac:dyDescent="0.25">
      <c r="A28" s="157" t="s">
        <v>2</v>
      </c>
      <c r="B28" s="158" t="s">
        <v>399</v>
      </c>
      <c r="C28" s="146"/>
      <c r="D28" s="159">
        <v>0.1111</v>
      </c>
      <c r="E28" s="147">
        <v>0</v>
      </c>
    </row>
    <row r="29" spans="1:5" x14ac:dyDescent="0.25">
      <c r="A29" s="277" t="s">
        <v>31</v>
      </c>
      <c r="B29" s="278"/>
      <c r="C29" s="280"/>
      <c r="D29" s="160">
        <f>SUM(D27:D28)</f>
        <v>0.19439999999999999</v>
      </c>
      <c r="E29" s="156">
        <f>SUM(E27:E28)</f>
        <v>0</v>
      </c>
    </row>
    <row r="30" spans="1:5" ht="25.5" customHeight="1" x14ac:dyDescent="0.25">
      <c r="A30" s="281" t="s">
        <v>340</v>
      </c>
      <c r="B30" s="282"/>
      <c r="C30" s="282"/>
      <c r="D30" s="282"/>
      <c r="E30" s="283"/>
    </row>
    <row r="31" spans="1:5" x14ac:dyDescent="0.25">
      <c r="A31" s="148" t="s">
        <v>159</v>
      </c>
      <c r="B31" s="268" t="s">
        <v>29</v>
      </c>
      <c r="C31" s="269"/>
      <c r="D31" s="270"/>
      <c r="E31" s="149" t="s">
        <v>10</v>
      </c>
    </row>
    <row r="32" spans="1:5" x14ac:dyDescent="0.25">
      <c r="A32" s="157" t="s">
        <v>0</v>
      </c>
      <c r="B32" s="161" t="s">
        <v>341</v>
      </c>
      <c r="C32" s="146"/>
      <c r="D32" s="159">
        <v>0.2</v>
      </c>
      <c r="E32" s="147">
        <v>0</v>
      </c>
    </row>
    <row r="33" spans="1:5" x14ac:dyDescent="0.25">
      <c r="A33" s="157" t="s">
        <v>2</v>
      </c>
      <c r="B33" s="162" t="s">
        <v>342</v>
      </c>
      <c r="C33" s="146"/>
      <c r="D33" s="159">
        <v>1.4999999999999999E-2</v>
      </c>
      <c r="E33" s="147">
        <v>0</v>
      </c>
    </row>
    <row r="34" spans="1:5" x14ac:dyDescent="0.25">
      <c r="A34" s="157" t="s">
        <v>3</v>
      </c>
      <c r="B34" s="146" t="s">
        <v>343</v>
      </c>
      <c r="C34" s="146"/>
      <c r="D34" s="159">
        <v>0.01</v>
      </c>
      <c r="E34" s="147">
        <v>0</v>
      </c>
    </row>
    <row r="35" spans="1:5" x14ac:dyDescent="0.25">
      <c r="A35" s="157" t="s">
        <v>5</v>
      </c>
      <c r="B35" s="163" t="s">
        <v>344</v>
      </c>
      <c r="C35" s="146"/>
      <c r="D35" s="159">
        <v>2E-3</v>
      </c>
      <c r="E35" s="147">
        <v>0</v>
      </c>
    </row>
    <row r="36" spans="1:5" x14ac:dyDescent="0.25">
      <c r="A36" s="157" t="s">
        <v>21</v>
      </c>
      <c r="B36" s="146" t="s">
        <v>345</v>
      </c>
      <c r="C36" s="146"/>
      <c r="D36" s="159">
        <v>2.5000000000000001E-2</v>
      </c>
      <c r="E36" s="147">
        <v>0</v>
      </c>
    </row>
    <row r="37" spans="1:5" x14ac:dyDescent="0.25">
      <c r="A37" s="157" t="s">
        <v>24</v>
      </c>
      <c r="B37" s="162" t="s">
        <v>346</v>
      </c>
      <c r="C37" s="146"/>
      <c r="D37" s="159">
        <v>0.08</v>
      </c>
      <c r="E37" s="147">
        <v>0</v>
      </c>
    </row>
    <row r="38" spans="1:5" x14ac:dyDescent="0.25">
      <c r="A38" s="157" t="s">
        <v>25</v>
      </c>
      <c r="B38" s="163" t="s">
        <v>347</v>
      </c>
      <c r="C38" s="146"/>
      <c r="D38" s="159">
        <v>0.03</v>
      </c>
      <c r="E38" s="147">
        <v>0</v>
      </c>
    </row>
    <row r="39" spans="1:5" x14ac:dyDescent="0.25">
      <c r="A39" s="157" t="s">
        <v>30</v>
      </c>
      <c r="B39" s="164" t="s">
        <v>348</v>
      </c>
      <c r="C39" s="146"/>
      <c r="D39" s="159">
        <v>6.0000000000000001E-3</v>
      </c>
      <c r="E39" s="147">
        <v>0</v>
      </c>
    </row>
    <row r="40" spans="1:5" x14ac:dyDescent="0.25">
      <c r="A40" s="277" t="s">
        <v>31</v>
      </c>
      <c r="B40" s="278"/>
      <c r="C40" s="280"/>
      <c r="D40" s="160">
        <f>SUM(D32:D39)</f>
        <v>0.36799999999999999</v>
      </c>
      <c r="E40" s="156">
        <f>SUM(E32:E39)</f>
        <v>0</v>
      </c>
    </row>
    <row r="41" spans="1:5" x14ac:dyDescent="0.25">
      <c r="A41" s="148" t="s">
        <v>349</v>
      </c>
      <c r="B41" s="268" t="s">
        <v>350</v>
      </c>
      <c r="C41" s="269"/>
      <c r="D41" s="270"/>
      <c r="E41" s="149" t="s">
        <v>10</v>
      </c>
    </row>
    <row r="42" spans="1:5" x14ac:dyDescent="0.25">
      <c r="A42" s="157" t="s">
        <v>0</v>
      </c>
      <c r="B42" s="155" t="s">
        <v>351</v>
      </c>
      <c r="C42" s="146"/>
      <c r="D42" s="154"/>
      <c r="E42" s="165">
        <v>0</v>
      </c>
    </row>
    <row r="43" spans="1:5" x14ac:dyDescent="0.25">
      <c r="A43" s="157" t="s">
        <v>2</v>
      </c>
      <c r="B43" s="155" t="s">
        <v>352</v>
      </c>
      <c r="C43" s="146"/>
      <c r="D43" s="166"/>
      <c r="E43" s="152">
        <v>0</v>
      </c>
    </row>
    <row r="44" spans="1:5" x14ac:dyDescent="0.25">
      <c r="A44" s="157" t="s">
        <v>3</v>
      </c>
      <c r="B44" s="155" t="s">
        <v>353</v>
      </c>
      <c r="C44" s="146"/>
      <c r="D44" s="166"/>
      <c r="E44" s="165">
        <v>0</v>
      </c>
    </row>
    <row r="45" spans="1:5" x14ac:dyDescent="0.25">
      <c r="A45" s="157" t="s">
        <v>5</v>
      </c>
      <c r="B45" s="155" t="s">
        <v>354</v>
      </c>
      <c r="C45" s="146"/>
      <c r="D45" s="166"/>
      <c r="E45" s="153">
        <v>0</v>
      </c>
    </row>
    <row r="46" spans="1:5" x14ac:dyDescent="0.25">
      <c r="A46" s="157" t="s">
        <v>21</v>
      </c>
      <c r="B46" s="155" t="s">
        <v>355</v>
      </c>
      <c r="C46" s="146"/>
      <c r="D46" s="166"/>
      <c r="E46" s="147">
        <v>0</v>
      </c>
    </row>
    <row r="47" spans="1:5" x14ac:dyDescent="0.25">
      <c r="A47" s="277" t="s">
        <v>27</v>
      </c>
      <c r="B47" s="278"/>
      <c r="C47" s="278"/>
      <c r="D47" s="279"/>
      <c r="E47" s="156">
        <f>SUM(E42:E46)</f>
        <v>0</v>
      </c>
    </row>
    <row r="48" spans="1:5" x14ac:dyDescent="0.25">
      <c r="A48" s="262" t="s">
        <v>356</v>
      </c>
      <c r="B48" s="263"/>
      <c r="C48" s="263"/>
      <c r="D48" s="264"/>
      <c r="E48" s="147"/>
    </row>
    <row r="49" spans="1:5" x14ac:dyDescent="0.25">
      <c r="A49" s="148" t="s">
        <v>158</v>
      </c>
      <c r="B49" s="268" t="s">
        <v>357</v>
      </c>
      <c r="C49" s="269"/>
      <c r="D49" s="270"/>
      <c r="E49" s="149">
        <v>0</v>
      </c>
    </row>
    <row r="50" spans="1:5" x14ac:dyDescent="0.25">
      <c r="A50" s="148" t="s">
        <v>159</v>
      </c>
      <c r="B50" s="158" t="s">
        <v>358</v>
      </c>
      <c r="C50" s="146"/>
      <c r="D50" s="167" t="s">
        <v>133</v>
      </c>
      <c r="E50" s="147">
        <v>0</v>
      </c>
    </row>
    <row r="51" spans="1:5" x14ac:dyDescent="0.25">
      <c r="A51" s="148" t="s">
        <v>349</v>
      </c>
      <c r="B51" s="158" t="s">
        <v>359</v>
      </c>
      <c r="C51" s="146"/>
      <c r="D51" s="167" t="s">
        <v>133</v>
      </c>
      <c r="E51" s="147">
        <v>0</v>
      </c>
    </row>
    <row r="52" spans="1:5" x14ac:dyDescent="0.25">
      <c r="A52" s="277" t="s">
        <v>31</v>
      </c>
      <c r="B52" s="278"/>
      <c r="C52" s="280"/>
      <c r="D52" s="168" t="s">
        <v>133</v>
      </c>
      <c r="E52" s="156">
        <f>SUM(E49:E51)</f>
        <v>0</v>
      </c>
    </row>
    <row r="53" spans="1:5" x14ac:dyDescent="0.25">
      <c r="A53" s="262" t="s">
        <v>360</v>
      </c>
      <c r="B53" s="263"/>
      <c r="C53" s="263"/>
      <c r="D53" s="264"/>
      <c r="E53" s="147"/>
    </row>
    <row r="54" spans="1:5" x14ac:dyDescent="0.25">
      <c r="A54" s="148" t="s">
        <v>361</v>
      </c>
      <c r="B54" s="268" t="s">
        <v>34</v>
      </c>
      <c r="C54" s="269"/>
      <c r="D54" s="270"/>
      <c r="E54" s="149" t="s">
        <v>10</v>
      </c>
    </row>
    <row r="55" spans="1:5" x14ac:dyDescent="0.25">
      <c r="A55" s="157" t="s">
        <v>0</v>
      </c>
      <c r="B55" s="158" t="s">
        <v>362</v>
      </c>
      <c r="C55" s="162"/>
      <c r="D55" s="159">
        <v>4.1999999999999997E-3</v>
      </c>
      <c r="E55" s="147">
        <v>0</v>
      </c>
    </row>
    <row r="56" spans="1:5" x14ac:dyDescent="0.25">
      <c r="A56" s="157" t="s">
        <v>2</v>
      </c>
      <c r="B56" s="155" t="s">
        <v>363</v>
      </c>
      <c r="C56" s="162"/>
      <c r="D56" s="159">
        <f>D37*D55</f>
        <v>2.9999999999999997E-4</v>
      </c>
      <c r="E56" s="147">
        <v>0</v>
      </c>
    </row>
    <row r="57" spans="1:5" ht="25.5" x14ac:dyDescent="0.25">
      <c r="A57" s="157" t="s">
        <v>3</v>
      </c>
      <c r="B57" s="155" t="s">
        <v>364</v>
      </c>
      <c r="C57" s="162"/>
      <c r="D57" s="159">
        <f>(0.08*0.4*0.9)*(1+0.0833+0.09075+0.03025)</f>
        <v>3.4700000000000002E-2</v>
      </c>
      <c r="E57" s="147">
        <v>0</v>
      </c>
    </row>
    <row r="58" spans="1:5" x14ac:dyDescent="0.25">
      <c r="A58" s="157" t="s">
        <v>5</v>
      </c>
      <c r="B58" s="169" t="s">
        <v>35</v>
      </c>
      <c r="C58" s="162"/>
      <c r="D58" s="159">
        <v>1.9400000000000001E-2</v>
      </c>
      <c r="E58" s="147">
        <v>0</v>
      </c>
    </row>
    <row r="59" spans="1:5" ht="25.5" x14ac:dyDescent="0.25">
      <c r="A59" s="157" t="s">
        <v>21</v>
      </c>
      <c r="B59" s="155" t="s">
        <v>365</v>
      </c>
      <c r="C59" s="162"/>
      <c r="D59" s="159">
        <f>D40*D58</f>
        <v>7.1000000000000004E-3</v>
      </c>
      <c r="E59" s="147">
        <v>0</v>
      </c>
    </row>
    <row r="60" spans="1:5" ht="25.5" x14ac:dyDescent="0.25">
      <c r="A60" s="157" t="s">
        <v>24</v>
      </c>
      <c r="B60" s="155" t="s">
        <v>366</v>
      </c>
      <c r="C60" s="162"/>
      <c r="D60" s="159">
        <f>(0.08*0.4)*(0.08*D37)</f>
        <v>2.0000000000000001E-4</v>
      </c>
      <c r="E60" s="147">
        <v>0</v>
      </c>
    </row>
    <row r="61" spans="1:5" x14ac:dyDescent="0.25">
      <c r="A61" s="277" t="s">
        <v>31</v>
      </c>
      <c r="B61" s="278"/>
      <c r="C61" s="278"/>
      <c r="D61" s="170">
        <f>SUM(D55:D60)</f>
        <v>6.59E-2</v>
      </c>
      <c r="E61" s="156">
        <f>SUM(E55:E60)</f>
        <v>0</v>
      </c>
    </row>
    <row r="62" spans="1:5" x14ac:dyDescent="0.25">
      <c r="A62" s="262" t="s">
        <v>367</v>
      </c>
      <c r="B62" s="263"/>
      <c r="C62" s="263"/>
      <c r="D62" s="264"/>
      <c r="E62" s="147"/>
    </row>
    <row r="63" spans="1:5" x14ac:dyDescent="0.25">
      <c r="A63" s="148" t="s">
        <v>28</v>
      </c>
      <c r="B63" s="284" t="s">
        <v>368</v>
      </c>
      <c r="C63" s="263"/>
      <c r="D63" s="264"/>
      <c r="E63" s="149" t="s">
        <v>10</v>
      </c>
    </row>
    <row r="64" spans="1:5" x14ac:dyDescent="0.25">
      <c r="A64" s="157" t="s">
        <v>0</v>
      </c>
      <c r="B64" s="158" t="s">
        <v>400</v>
      </c>
      <c r="C64" s="146"/>
      <c r="D64" s="159">
        <f>D28/12</f>
        <v>9.2999999999999992E-3</v>
      </c>
      <c r="E64" s="147">
        <v>0</v>
      </c>
    </row>
    <row r="65" spans="1:5" ht="25.5" x14ac:dyDescent="0.25">
      <c r="A65" s="157" t="s">
        <v>2</v>
      </c>
      <c r="B65" s="158" t="s">
        <v>369</v>
      </c>
      <c r="C65" s="146"/>
      <c r="D65" s="159">
        <v>1.66E-2</v>
      </c>
      <c r="E65" s="147">
        <v>0</v>
      </c>
    </row>
    <row r="66" spans="1:5" x14ac:dyDescent="0.25">
      <c r="A66" s="157" t="s">
        <v>3</v>
      </c>
      <c r="B66" s="158" t="s">
        <v>370</v>
      </c>
      <c r="C66" s="146"/>
      <c r="D66" s="159">
        <v>2.0000000000000001E-4</v>
      </c>
      <c r="E66" s="147">
        <v>0</v>
      </c>
    </row>
    <row r="67" spans="1:5" x14ac:dyDescent="0.25">
      <c r="A67" s="157" t="s">
        <v>5</v>
      </c>
      <c r="B67" s="158" t="s">
        <v>371</v>
      </c>
      <c r="C67" s="146"/>
      <c r="D67" s="159">
        <v>2.8E-3</v>
      </c>
      <c r="E67" s="147">
        <v>0</v>
      </c>
    </row>
    <row r="68" spans="1:5" x14ac:dyDescent="0.25">
      <c r="A68" s="157" t="s">
        <v>21</v>
      </c>
      <c r="B68" s="158" t="s">
        <v>372</v>
      </c>
      <c r="C68" s="146"/>
      <c r="D68" s="159">
        <v>2.9999999999999997E-4</v>
      </c>
      <c r="E68" s="147">
        <v>0</v>
      </c>
    </row>
    <row r="69" spans="1:5" x14ac:dyDescent="0.25">
      <c r="A69" s="157" t="s">
        <v>24</v>
      </c>
      <c r="B69" s="158" t="s">
        <v>451</v>
      </c>
      <c r="C69" s="162"/>
      <c r="D69" s="159">
        <v>0</v>
      </c>
      <c r="E69" s="147">
        <v>0</v>
      </c>
    </row>
    <row r="70" spans="1:5" x14ac:dyDescent="0.25">
      <c r="A70" s="277" t="s">
        <v>373</v>
      </c>
      <c r="B70" s="278"/>
      <c r="C70" s="279"/>
      <c r="D70" s="170">
        <f>SUM(D64:D69)</f>
        <v>2.92E-2</v>
      </c>
      <c r="E70" s="156">
        <f>SUM(E64:E69)</f>
        <v>0</v>
      </c>
    </row>
    <row r="71" spans="1:5" x14ac:dyDescent="0.25">
      <c r="A71" s="262"/>
      <c r="B71" s="263"/>
      <c r="C71" s="263"/>
      <c r="D71" s="264"/>
      <c r="E71" s="147"/>
    </row>
    <row r="72" spans="1:5" x14ac:dyDescent="0.25">
      <c r="A72" s="148" t="s">
        <v>133</v>
      </c>
      <c r="B72" s="268" t="s">
        <v>374</v>
      </c>
      <c r="C72" s="269"/>
      <c r="D72" s="270"/>
      <c r="E72" s="149" t="s">
        <v>10</v>
      </c>
    </row>
    <row r="73" spans="1:5" x14ac:dyDescent="0.25">
      <c r="A73" s="157" t="s">
        <v>0</v>
      </c>
      <c r="B73" s="158" t="s">
        <v>375</v>
      </c>
      <c r="C73" s="146"/>
      <c r="D73" s="159">
        <v>0</v>
      </c>
      <c r="E73" s="147">
        <v>0</v>
      </c>
    </row>
    <row r="74" spans="1:5" x14ac:dyDescent="0.25">
      <c r="A74" s="277" t="s">
        <v>31</v>
      </c>
      <c r="B74" s="278"/>
      <c r="C74" s="278"/>
      <c r="D74" s="160">
        <f>D73</f>
        <v>0</v>
      </c>
      <c r="E74" s="156">
        <f>E73</f>
        <v>0</v>
      </c>
    </row>
    <row r="75" spans="1:5" x14ac:dyDescent="0.25">
      <c r="A75" s="262" t="s">
        <v>376</v>
      </c>
      <c r="B75" s="263"/>
      <c r="C75" s="263"/>
      <c r="D75" s="264"/>
      <c r="E75" s="147"/>
    </row>
    <row r="76" spans="1:5" x14ac:dyDescent="0.25">
      <c r="A76" s="148">
        <v>4</v>
      </c>
      <c r="B76" s="268" t="s">
        <v>36</v>
      </c>
      <c r="C76" s="269"/>
      <c r="D76" s="270"/>
      <c r="E76" s="149" t="s">
        <v>10</v>
      </c>
    </row>
    <row r="77" spans="1:5" x14ac:dyDescent="0.25">
      <c r="A77" s="157" t="s">
        <v>28</v>
      </c>
      <c r="B77" s="158" t="s">
        <v>368</v>
      </c>
      <c r="C77" s="146"/>
      <c r="D77" s="159">
        <f>D70</f>
        <v>2.92E-2</v>
      </c>
      <c r="E77" s="147">
        <v>0</v>
      </c>
    </row>
    <row r="78" spans="1:5" x14ac:dyDescent="0.25">
      <c r="A78" s="157" t="s">
        <v>32</v>
      </c>
      <c r="B78" s="158" t="s">
        <v>374</v>
      </c>
      <c r="C78" s="162"/>
      <c r="D78" s="159">
        <f>D74</f>
        <v>0</v>
      </c>
      <c r="E78" s="147">
        <v>0</v>
      </c>
    </row>
    <row r="79" spans="1:5" x14ac:dyDescent="0.25">
      <c r="A79" s="277" t="s">
        <v>377</v>
      </c>
      <c r="B79" s="278"/>
      <c r="C79" s="279"/>
      <c r="D79" s="170">
        <f>SUM(D74:D78)</f>
        <v>2.92E-2</v>
      </c>
      <c r="E79" s="156">
        <f>SUM(E77:E78)</f>
        <v>0</v>
      </c>
    </row>
    <row r="80" spans="1:5" x14ac:dyDescent="0.25">
      <c r="A80" s="262" t="s">
        <v>378</v>
      </c>
      <c r="B80" s="263"/>
      <c r="C80" s="263"/>
      <c r="D80" s="264"/>
      <c r="E80" s="147"/>
    </row>
    <row r="81" spans="1:5" x14ac:dyDescent="0.25">
      <c r="A81" s="148">
        <v>5</v>
      </c>
      <c r="B81" s="268" t="s">
        <v>379</v>
      </c>
      <c r="C81" s="269"/>
      <c r="D81" s="270"/>
      <c r="E81" s="149" t="s">
        <v>10</v>
      </c>
    </row>
    <row r="82" spans="1:5" x14ac:dyDescent="0.25">
      <c r="A82" s="157" t="s">
        <v>0</v>
      </c>
      <c r="B82" s="158" t="s">
        <v>380</v>
      </c>
      <c r="C82" s="146"/>
      <c r="D82" s="159" t="s">
        <v>133</v>
      </c>
      <c r="E82" s="147">
        <v>0</v>
      </c>
    </row>
    <row r="83" spans="1:5" x14ac:dyDescent="0.25">
      <c r="A83" s="157" t="s">
        <v>2</v>
      </c>
      <c r="B83" s="158" t="s">
        <v>381</v>
      </c>
      <c r="C83" s="146"/>
      <c r="D83" s="159"/>
      <c r="E83" s="147">
        <v>0</v>
      </c>
    </row>
    <row r="84" spans="1:5" x14ac:dyDescent="0.25">
      <c r="A84" s="157" t="s">
        <v>3</v>
      </c>
      <c r="B84" s="158" t="s">
        <v>200</v>
      </c>
      <c r="C84" s="146"/>
      <c r="D84" s="159"/>
      <c r="E84" s="147">
        <v>0</v>
      </c>
    </row>
    <row r="85" spans="1:5" ht="25.5" x14ac:dyDescent="0.25">
      <c r="A85" s="157" t="s">
        <v>5</v>
      </c>
      <c r="B85" s="158" t="s">
        <v>382</v>
      </c>
      <c r="C85" s="146"/>
      <c r="D85" s="159"/>
      <c r="E85" s="147">
        <v>0</v>
      </c>
    </row>
    <row r="86" spans="1:5" x14ac:dyDescent="0.25">
      <c r="A86" s="157" t="s">
        <v>21</v>
      </c>
      <c r="B86" s="158" t="s">
        <v>402</v>
      </c>
      <c r="C86" s="162"/>
      <c r="D86" s="159" t="s">
        <v>133</v>
      </c>
      <c r="E86" s="147">
        <v>0</v>
      </c>
    </row>
    <row r="87" spans="1:5" x14ac:dyDescent="0.25">
      <c r="A87" s="277" t="s">
        <v>384</v>
      </c>
      <c r="B87" s="278"/>
      <c r="C87" s="279"/>
      <c r="D87" s="170" t="s">
        <v>133</v>
      </c>
      <c r="E87" s="156">
        <f>SUM(E82:E86)</f>
        <v>0</v>
      </c>
    </row>
    <row r="88" spans="1:5" x14ac:dyDescent="0.25">
      <c r="A88" s="259" t="s">
        <v>37</v>
      </c>
      <c r="B88" s="261"/>
      <c r="C88" s="285" t="s">
        <v>31</v>
      </c>
      <c r="D88" s="261"/>
      <c r="E88" s="147">
        <v>0</v>
      </c>
    </row>
    <row r="89" spans="1:5" ht="29.25" customHeight="1" x14ac:dyDescent="0.25">
      <c r="A89" s="286" t="s">
        <v>385</v>
      </c>
      <c r="B89" s="287"/>
      <c r="C89" s="287"/>
      <c r="D89" s="171"/>
      <c r="E89" s="156">
        <f>E88</f>
        <v>0</v>
      </c>
    </row>
    <row r="90" spans="1:5" x14ac:dyDescent="0.25">
      <c r="A90" s="262" t="s">
        <v>386</v>
      </c>
      <c r="B90" s="263"/>
      <c r="C90" s="263" t="s">
        <v>38</v>
      </c>
      <c r="D90" s="264" t="s">
        <v>39</v>
      </c>
      <c r="E90" s="147"/>
    </row>
    <row r="91" spans="1:5" x14ac:dyDescent="0.25">
      <c r="A91" s="148">
        <v>6</v>
      </c>
      <c r="B91" s="268" t="s">
        <v>40</v>
      </c>
      <c r="C91" s="269"/>
      <c r="D91" s="270"/>
      <c r="E91" s="149" t="s">
        <v>10</v>
      </c>
    </row>
    <row r="92" spans="1:5" x14ac:dyDescent="0.25">
      <c r="A92" s="148" t="s">
        <v>0</v>
      </c>
      <c r="B92" s="158" t="s">
        <v>41</v>
      </c>
      <c r="C92" s="288">
        <v>0.05</v>
      </c>
      <c r="D92" s="289"/>
      <c r="E92" s="147">
        <v>0</v>
      </c>
    </row>
    <row r="93" spans="1:5" x14ac:dyDescent="0.25">
      <c r="A93" s="148" t="s">
        <v>2</v>
      </c>
      <c r="B93" s="158" t="s">
        <v>42</v>
      </c>
      <c r="C93" s="288">
        <v>6.7900000000000002E-2</v>
      </c>
      <c r="D93" s="289"/>
      <c r="E93" s="147">
        <v>0</v>
      </c>
    </row>
    <row r="94" spans="1:5" x14ac:dyDescent="0.25">
      <c r="A94" s="290" t="s">
        <v>3</v>
      </c>
      <c r="B94" s="292" t="s">
        <v>54</v>
      </c>
      <c r="C94" s="293"/>
      <c r="D94" s="172">
        <f>+(100-14.25)/100</f>
        <v>0.85750000000000004</v>
      </c>
      <c r="E94" s="147">
        <v>0</v>
      </c>
    </row>
    <row r="95" spans="1:5" x14ac:dyDescent="0.25">
      <c r="A95" s="290"/>
      <c r="B95" s="173" t="s">
        <v>43</v>
      </c>
      <c r="C95" s="169"/>
      <c r="D95" s="169"/>
      <c r="E95" s="174">
        <v>0</v>
      </c>
    </row>
    <row r="96" spans="1:5" x14ac:dyDescent="0.25">
      <c r="A96" s="290"/>
      <c r="B96" s="175" t="s">
        <v>44</v>
      </c>
      <c r="C96" s="176"/>
      <c r="D96" s="177"/>
      <c r="E96" s="147"/>
    </row>
    <row r="97" spans="1:5" x14ac:dyDescent="0.25">
      <c r="A97" s="290"/>
      <c r="B97" s="178" t="s">
        <v>387</v>
      </c>
      <c r="C97" s="179"/>
      <c r="D97" s="159">
        <v>1.6500000000000001E-2</v>
      </c>
      <c r="E97" s="147">
        <v>0</v>
      </c>
    </row>
    <row r="98" spans="1:5" x14ac:dyDescent="0.25">
      <c r="A98" s="290"/>
      <c r="B98" s="178" t="s">
        <v>388</v>
      </c>
      <c r="C98" s="179"/>
      <c r="D98" s="159">
        <v>7.5999999999999998E-2</v>
      </c>
      <c r="E98" s="147">
        <v>0</v>
      </c>
    </row>
    <row r="99" spans="1:5" x14ac:dyDescent="0.25">
      <c r="A99" s="290"/>
      <c r="B99" s="180" t="s">
        <v>45</v>
      </c>
      <c r="C99" s="181"/>
      <c r="D99" s="161"/>
      <c r="E99" s="147"/>
    </row>
    <row r="100" spans="1:5" x14ac:dyDescent="0.25">
      <c r="A100" s="290"/>
      <c r="B100" s="180" t="s">
        <v>46</v>
      </c>
      <c r="C100" s="181"/>
      <c r="D100" s="182"/>
      <c r="E100" s="147"/>
    </row>
    <row r="101" spans="1:5" ht="15.75" thickBot="1" x14ac:dyDescent="0.3">
      <c r="A101" s="291"/>
      <c r="B101" s="183" t="s">
        <v>203</v>
      </c>
      <c r="C101" s="184"/>
      <c r="D101" s="185">
        <v>0.05</v>
      </c>
      <c r="E101" s="186">
        <v>0</v>
      </c>
    </row>
    <row r="102" spans="1:5" ht="15.75" thickBot="1" x14ac:dyDescent="0.3">
      <c r="A102" s="187"/>
      <c r="B102" s="188" t="s">
        <v>47</v>
      </c>
      <c r="C102" s="188"/>
      <c r="D102" s="189">
        <f>SUM(D97:D101)</f>
        <v>0.14249999999999999</v>
      </c>
      <c r="E102" s="190">
        <v>0</v>
      </c>
    </row>
    <row r="103" spans="1:5" x14ac:dyDescent="0.25">
      <c r="A103" s="294" t="s">
        <v>48</v>
      </c>
      <c r="B103" s="295"/>
      <c r="C103" s="295"/>
      <c r="D103" s="296"/>
      <c r="E103" s="191">
        <f>+E92+E93+E102</f>
        <v>0</v>
      </c>
    </row>
    <row r="104" spans="1:5" x14ac:dyDescent="0.25">
      <c r="A104" s="259" t="s">
        <v>49</v>
      </c>
      <c r="B104" s="260"/>
      <c r="C104" s="260"/>
      <c r="D104" s="261"/>
      <c r="E104" s="141" t="s">
        <v>10</v>
      </c>
    </row>
    <row r="105" spans="1:5" x14ac:dyDescent="0.25">
      <c r="A105" s="148" t="s">
        <v>0</v>
      </c>
      <c r="B105" s="268" t="s">
        <v>50</v>
      </c>
      <c r="C105" s="297"/>
      <c r="D105" s="298"/>
      <c r="E105" s="147">
        <v>0</v>
      </c>
    </row>
    <row r="106" spans="1:5" x14ac:dyDescent="0.25">
      <c r="A106" s="148" t="s">
        <v>2</v>
      </c>
      <c r="B106" s="268" t="s">
        <v>389</v>
      </c>
      <c r="C106" s="297"/>
      <c r="D106" s="298"/>
      <c r="E106" s="147">
        <v>0</v>
      </c>
    </row>
    <row r="107" spans="1:5" x14ac:dyDescent="0.25">
      <c r="A107" s="148" t="s">
        <v>3</v>
      </c>
      <c r="B107" s="268" t="s">
        <v>390</v>
      </c>
      <c r="C107" s="297"/>
      <c r="D107" s="298"/>
      <c r="E107" s="147">
        <v>0</v>
      </c>
    </row>
    <row r="108" spans="1:5" x14ac:dyDescent="0.25">
      <c r="A108" s="148" t="s">
        <v>5</v>
      </c>
      <c r="B108" s="268" t="s">
        <v>391</v>
      </c>
      <c r="C108" s="297"/>
      <c r="D108" s="298"/>
      <c r="E108" s="147">
        <v>0</v>
      </c>
    </row>
    <row r="109" spans="1:5" x14ac:dyDescent="0.25">
      <c r="A109" s="148" t="s">
        <v>5</v>
      </c>
      <c r="B109" s="268" t="s">
        <v>392</v>
      </c>
      <c r="C109" s="297"/>
      <c r="D109" s="298"/>
      <c r="E109" s="147">
        <v>0</v>
      </c>
    </row>
    <row r="110" spans="1:5" x14ac:dyDescent="0.25">
      <c r="A110" s="302" t="s">
        <v>51</v>
      </c>
      <c r="B110" s="303"/>
      <c r="C110" s="304"/>
      <c r="D110" s="167"/>
      <c r="E110" s="147">
        <f>SUM(E105:E109)</f>
        <v>0</v>
      </c>
    </row>
    <row r="111" spans="1:5" x14ac:dyDescent="0.25">
      <c r="A111" s="148" t="s">
        <v>21</v>
      </c>
      <c r="B111" s="268" t="s">
        <v>452</v>
      </c>
      <c r="C111" s="297"/>
      <c r="D111" s="298"/>
      <c r="E111" s="147">
        <v>0</v>
      </c>
    </row>
    <row r="112" spans="1:5" ht="15.75" thickBot="1" x14ac:dyDescent="0.3">
      <c r="A112" s="299" t="s">
        <v>53</v>
      </c>
      <c r="B112" s="300"/>
      <c r="C112" s="300"/>
      <c r="D112" s="301"/>
      <c r="E112" s="192">
        <f>SUM(E110:E111)</f>
        <v>0</v>
      </c>
    </row>
  </sheetData>
  <mergeCells count="68">
    <mergeCell ref="B111:D111"/>
    <mergeCell ref="A112:D112"/>
    <mergeCell ref="B105:D105"/>
    <mergeCell ref="B106:D106"/>
    <mergeCell ref="B107:D107"/>
    <mergeCell ref="B108:D108"/>
    <mergeCell ref="B109:D109"/>
    <mergeCell ref="A110:C110"/>
    <mergeCell ref="A104:D104"/>
    <mergeCell ref="A87:C87"/>
    <mergeCell ref="A88:B88"/>
    <mergeCell ref="C88:D88"/>
    <mergeCell ref="A89:C89"/>
    <mergeCell ref="A90:D90"/>
    <mergeCell ref="B91:D91"/>
    <mergeCell ref="C92:D92"/>
    <mergeCell ref="C93:D93"/>
    <mergeCell ref="A94:A101"/>
    <mergeCell ref="B94:C94"/>
    <mergeCell ref="A103:D103"/>
    <mergeCell ref="B81:D81"/>
    <mergeCell ref="A61:C61"/>
    <mergeCell ref="A62:D62"/>
    <mergeCell ref="B63:D63"/>
    <mergeCell ref="A70:C70"/>
    <mergeCell ref="A71:D71"/>
    <mergeCell ref="B72:D72"/>
    <mergeCell ref="A74:C74"/>
    <mergeCell ref="A75:D75"/>
    <mergeCell ref="B76:D76"/>
    <mergeCell ref="A79:C79"/>
    <mergeCell ref="A80:D80"/>
    <mergeCell ref="B54:D54"/>
    <mergeCell ref="B26:D26"/>
    <mergeCell ref="A29:C29"/>
    <mergeCell ref="A30:E30"/>
    <mergeCell ref="B31:D31"/>
    <mergeCell ref="A40:C40"/>
    <mergeCell ref="B41:D41"/>
    <mergeCell ref="A47:D47"/>
    <mergeCell ref="A48:D48"/>
    <mergeCell ref="B49:D49"/>
    <mergeCell ref="A52:C52"/>
    <mergeCell ref="A53:D53"/>
    <mergeCell ref="A25:D25"/>
    <mergeCell ref="C14:E14"/>
    <mergeCell ref="A15:D15"/>
    <mergeCell ref="B16:D16"/>
    <mergeCell ref="C17:D17"/>
    <mergeCell ref="C18:D18"/>
    <mergeCell ref="C19:D19"/>
    <mergeCell ref="C20:D20"/>
    <mergeCell ref="C21:D21"/>
    <mergeCell ref="C22:D22"/>
    <mergeCell ref="C23:D23"/>
    <mergeCell ref="A24:D24"/>
    <mergeCell ref="C13:E13"/>
    <mergeCell ref="A1:E1"/>
    <mergeCell ref="A2:E2"/>
    <mergeCell ref="C3:E3"/>
    <mergeCell ref="C4:E4"/>
    <mergeCell ref="C5:E5"/>
    <mergeCell ref="C6:E6"/>
    <mergeCell ref="A7:E7"/>
    <mergeCell ref="A8:E8"/>
    <mergeCell ref="A9:E9"/>
    <mergeCell ref="A10:D10"/>
    <mergeCell ref="C11:E11"/>
  </mergeCells>
  <hyperlinks>
    <hyperlink ref="B39" r:id="rId1" display="08 - Sebrae 0,3% ou 0,6% - IN nº 03, MPS/SRP/2005, Anexo II e III ver código da Tabela"/>
  </hyperlinks>
  <pageMargins left="0.511811024" right="0.511811024" top="0.78740157499999996" bottom="0.78740157499999996" header="0.31496062000000002" footer="0.31496062000000002"/>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showGridLines="0" topLeftCell="A70" zoomScaleNormal="100" workbookViewId="0">
      <selection activeCell="E88" sqref="E88"/>
    </sheetView>
  </sheetViews>
  <sheetFormatPr defaultRowHeight="15" x14ac:dyDescent="0.25"/>
  <cols>
    <col min="1" max="1" width="7" customWidth="1"/>
    <col min="2" max="2" width="45.5703125" customWidth="1"/>
    <col min="3" max="3" width="5.85546875" customWidth="1"/>
    <col min="4" max="4" width="16.85546875" customWidth="1"/>
    <col min="5" max="5" width="14.85546875" customWidth="1"/>
  </cols>
  <sheetData>
    <row r="1" spans="1:5" ht="21.75" thickBot="1" x14ac:dyDescent="0.3">
      <c r="A1" s="238" t="s">
        <v>134</v>
      </c>
      <c r="B1" s="239"/>
      <c r="C1" s="239"/>
      <c r="D1" s="239"/>
      <c r="E1" s="240"/>
    </row>
    <row r="2" spans="1:5" x14ac:dyDescent="0.25">
      <c r="A2" s="241" t="s">
        <v>417</v>
      </c>
      <c r="B2" s="242"/>
      <c r="C2" s="242"/>
      <c r="D2" s="242"/>
      <c r="E2" s="243"/>
    </row>
    <row r="3" spans="1:5" ht="15" customHeight="1" x14ac:dyDescent="0.25">
      <c r="A3" s="139" t="s">
        <v>0</v>
      </c>
      <c r="B3" s="140" t="s">
        <v>1</v>
      </c>
      <c r="C3" s="244" t="s">
        <v>450</v>
      </c>
      <c r="D3" s="245"/>
      <c r="E3" s="246"/>
    </row>
    <row r="4" spans="1:5" ht="15" customHeight="1" x14ac:dyDescent="0.25">
      <c r="A4" s="139" t="s">
        <v>2</v>
      </c>
      <c r="B4" s="140" t="s">
        <v>139</v>
      </c>
      <c r="C4" s="247" t="s">
        <v>412</v>
      </c>
      <c r="D4" s="248"/>
      <c r="E4" s="249"/>
    </row>
    <row r="5" spans="1:5" ht="25.5" customHeight="1" x14ac:dyDescent="0.25">
      <c r="A5" s="139" t="s">
        <v>3</v>
      </c>
      <c r="B5" s="140" t="s">
        <v>4</v>
      </c>
      <c r="C5" s="247" t="s">
        <v>449</v>
      </c>
      <c r="D5" s="248"/>
      <c r="E5" s="249"/>
    </row>
    <row r="6" spans="1:5" x14ac:dyDescent="0.25">
      <c r="A6" s="139" t="s">
        <v>5</v>
      </c>
      <c r="B6" s="140" t="s">
        <v>335</v>
      </c>
      <c r="C6" s="247">
        <v>12</v>
      </c>
      <c r="D6" s="248"/>
      <c r="E6" s="249"/>
    </row>
    <row r="7" spans="1:5" x14ac:dyDescent="0.25">
      <c r="A7" s="250" t="s">
        <v>6</v>
      </c>
      <c r="B7" s="251"/>
      <c r="C7" s="251"/>
      <c r="D7" s="251"/>
      <c r="E7" s="252"/>
    </row>
    <row r="8" spans="1:5" x14ac:dyDescent="0.25">
      <c r="A8" s="253" t="s">
        <v>7</v>
      </c>
      <c r="B8" s="254"/>
      <c r="C8" s="254"/>
      <c r="D8" s="254"/>
      <c r="E8" s="255"/>
    </row>
    <row r="9" spans="1:5" x14ac:dyDescent="0.25">
      <c r="A9" s="256" t="s">
        <v>8</v>
      </c>
      <c r="B9" s="257"/>
      <c r="C9" s="257"/>
      <c r="D9" s="257"/>
      <c r="E9" s="258"/>
    </row>
    <row r="10" spans="1:5" x14ac:dyDescent="0.25">
      <c r="A10" s="259" t="s">
        <v>9</v>
      </c>
      <c r="B10" s="260"/>
      <c r="C10" s="260"/>
      <c r="D10" s="261"/>
      <c r="E10" s="141" t="s">
        <v>10</v>
      </c>
    </row>
    <row r="11" spans="1:5" ht="25.5" customHeight="1" x14ac:dyDescent="0.25">
      <c r="A11" s="139"/>
      <c r="B11" s="194" t="s">
        <v>135</v>
      </c>
      <c r="C11" s="247" t="s">
        <v>412</v>
      </c>
      <c r="D11" s="248"/>
      <c r="E11" s="249"/>
    </row>
    <row r="12" spans="1:5" x14ac:dyDescent="0.25">
      <c r="A12" s="139">
        <v>2</v>
      </c>
      <c r="B12" s="142" t="s">
        <v>11</v>
      </c>
      <c r="C12" s="143"/>
      <c r="D12" s="144"/>
      <c r="E12" s="145">
        <v>0</v>
      </c>
    </row>
    <row r="13" spans="1:5" ht="25.5" x14ac:dyDescent="0.25">
      <c r="A13" s="139">
        <v>3</v>
      </c>
      <c r="B13" s="194" t="s">
        <v>12</v>
      </c>
      <c r="C13" s="305" t="s">
        <v>414</v>
      </c>
      <c r="D13" s="306"/>
      <c r="E13" s="307"/>
    </row>
    <row r="14" spans="1:5" x14ac:dyDescent="0.25">
      <c r="A14" s="139">
        <v>4</v>
      </c>
      <c r="B14" s="146" t="s">
        <v>13</v>
      </c>
      <c r="C14" s="265" t="s">
        <v>336</v>
      </c>
      <c r="D14" s="266"/>
      <c r="E14" s="267"/>
    </row>
    <row r="15" spans="1:5" x14ac:dyDescent="0.25">
      <c r="A15" s="262" t="s">
        <v>14</v>
      </c>
      <c r="B15" s="263"/>
      <c r="C15" s="263"/>
      <c r="D15" s="264"/>
      <c r="E15" s="147"/>
    </row>
    <row r="16" spans="1:5" x14ac:dyDescent="0.25">
      <c r="A16" s="148">
        <v>1</v>
      </c>
      <c r="B16" s="268" t="s">
        <v>15</v>
      </c>
      <c r="C16" s="269"/>
      <c r="D16" s="270"/>
      <c r="E16" s="149" t="s">
        <v>10</v>
      </c>
    </row>
    <row r="17" spans="1:5" x14ac:dyDescent="0.25">
      <c r="A17" s="150" t="s">
        <v>0</v>
      </c>
      <c r="B17" s="151" t="s">
        <v>16</v>
      </c>
      <c r="C17" s="271"/>
      <c r="D17" s="272"/>
      <c r="E17" s="152">
        <f>+E12</f>
        <v>0</v>
      </c>
    </row>
    <row r="18" spans="1:5" ht="15" customHeight="1" x14ac:dyDescent="0.25">
      <c r="A18" s="150" t="s">
        <v>2</v>
      </c>
      <c r="B18" s="151" t="s">
        <v>17</v>
      </c>
      <c r="C18" s="273"/>
      <c r="D18" s="274"/>
      <c r="E18" s="153">
        <v>0</v>
      </c>
    </row>
    <row r="19" spans="1:5" ht="15" customHeight="1" x14ac:dyDescent="0.25">
      <c r="A19" s="150" t="s">
        <v>3</v>
      </c>
      <c r="B19" s="151" t="s">
        <v>444</v>
      </c>
      <c r="C19" s="273"/>
      <c r="D19" s="274"/>
      <c r="E19" s="153">
        <v>0</v>
      </c>
    </row>
    <row r="20" spans="1:5" ht="15" customHeight="1" x14ac:dyDescent="0.25">
      <c r="A20" s="150" t="s">
        <v>5</v>
      </c>
      <c r="B20" s="151" t="s">
        <v>19</v>
      </c>
      <c r="C20" s="273"/>
      <c r="D20" s="274"/>
      <c r="E20" s="153">
        <f>(((E17/180)*0.2))*0</f>
        <v>0</v>
      </c>
    </row>
    <row r="21" spans="1:5" ht="23.25" customHeight="1" x14ac:dyDescent="0.25">
      <c r="A21" s="150" t="s">
        <v>21</v>
      </c>
      <c r="B21" s="151" t="s">
        <v>22</v>
      </c>
      <c r="C21" s="275"/>
      <c r="D21" s="276"/>
      <c r="E21" s="153">
        <v>0</v>
      </c>
    </row>
    <row r="22" spans="1:5" x14ac:dyDescent="0.25">
      <c r="A22" s="150" t="s">
        <v>24</v>
      </c>
      <c r="B22" s="154" t="s">
        <v>136</v>
      </c>
      <c r="C22" s="273"/>
      <c r="D22" s="274"/>
      <c r="E22" s="153">
        <v>0</v>
      </c>
    </row>
    <row r="23" spans="1:5" x14ac:dyDescent="0.25">
      <c r="A23" s="150" t="s">
        <v>25</v>
      </c>
      <c r="B23" s="155" t="s">
        <v>137</v>
      </c>
      <c r="C23" s="273"/>
      <c r="D23" s="274"/>
      <c r="E23" s="153">
        <v>0</v>
      </c>
    </row>
    <row r="24" spans="1:5" x14ac:dyDescent="0.25">
      <c r="A24" s="277" t="s">
        <v>26</v>
      </c>
      <c r="B24" s="278"/>
      <c r="C24" s="278"/>
      <c r="D24" s="279"/>
      <c r="E24" s="156">
        <f>SUM(E17:E23)</f>
        <v>0</v>
      </c>
    </row>
    <row r="25" spans="1:5" x14ac:dyDescent="0.25">
      <c r="A25" s="262" t="s">
        <v>55</v>
      </c>
      <c r="B25" s="263"/>
      <c r="C25" s="263"/>
      <c r="D25" s="264"/>
      <c r="E25" s="147"/>
    </row>
    <row r="26" spans="1:5" x14ac:dyDescent="0.25">
      <c r="A26" s="148" t="s">
        <v>158</v>
      </c>
      <c r="B26" s="268" t="s">
        <v>339</v>
      </c>
      <c r="C26" s="269"/>
      <c r="D26" s="270"/>
      <c r="E26" s="149" t="s">
        <v>10</v>
      </c>
    </row>
    <row r="27" spans="1:5" x14ac:dyDescent="0.25">
      <c r="A27" s="157" t="s">
        <v>0</v>
      </c>
      <c r="B27" s="158" t="s">
        <v>33</v>
      </c>
      <c r="C27" s="146"/>
      <c r="D27" s="159">
        <f>1/12</f>
        <v>8.3299999999999999E-2</v>
      </c>
      <c r="E27" s="147">
        <v>0</v>
      </c>
    </row>
    <row r="28" spans="1:5" x14ac:dyDescent="0.25">
      <c r="A28" s="157" t="s">
        <v>2</v>
      </c>
      <c r="B28" s="158" t="s">
        <v>443</v>
      </c>
      <c r="C28" s="146"/>
      <c r="D28" s="159">
        <v>0.1111</v>
      </c>
      <c r="E28" s="147">
        <v>0</v>
      </c>
    </row>
    <row r="29" spans="1:5" x14ac:dyDescent="0.25">
      <c r="A29" s="277" t="s">
        <v>31</v>
      </c>
      <c r="B29" s="278"/>
      <c r="C29" s="280"/>
      <c r="D29" s="160">
        <f>SUM(D27:D28)</f>
        <v>0.19439999999999999</v>
      </c>
      <c r="E29" s="156">
        <f>SUM(E27:E28)</f>
        <v>0</v>
      </c>
    </row>
    <row r="30" spans="1:5" ht="24.75" customHeight="1" x14ac:dyDescent="0.25">
      <c r="A30" s="308" t="s">
        <v>340</v>
      </c>
      <c r="B30" s="309"/>
      <c r="C30" s="309"/>
      <c r="D30" s="309"/>
      <c r="E30" s="310"/>
    </row>
    <row r="31" spans="1:5" x14ac:dyDescent="0.25">
      <c r="A31" s="148" t="s">
        <v>159</v>
      </c>
      <c r="B31" s="268" t="s">
        <v>29</v>
      </c>
      <c r="C31" s="269"/>
      <c r="D31" s="270"/>
      <c r="E31" s="149" t="s">
        <v>10</v>
      </c>
    </row>
    <row r="32" spans="1:5" x14ac:dyDescent="0.25">
      <c r="A32" s="157" t="s">
        <v>0</v>
      </c>
      <c r="B32" s="161" t="s">
        <v>341</v>
      </c>
      <c r="C32" s="146"/>
      <c r="D32" s="159">
        <v>0.2</v>
      </c>
      <c r="E32" s="147">
        <v>0</v>
      </c>
    </row>
    <row r="33" spans="1:5" x14ac:dyDescent="0.25">
      <c r="A33" s="157" t="s">
        <v>2</v>
      </c>
      <c r="B33" s="162" t="s">
        <v>342</v>
      </c>
      <c r="C33" s="146"/>
      <c r="D33" s="159">
        <v>1.4999999999999999E-2</v>
      </c>
      <c r="E33" s="147">
        <v>0</v>
      </c>
    </row>
    <row r="34" spans="1:5" x14ac:dyDescent="0.25">
      <c r="A34" s="157" t="s">
        <v>3</v>
      </c>
      <c r="B34" s="146" t="s">
        <v>343</v>
      </c>
      <c r="C34" s="146"/>
      <c r="D34" s="159">
        <v>0.01</v>
      </c>
      <c r="E34" s="147">
        <v>0</v>
      </c>
    </row>
    <row r="35" spans="1:5" x14ac:dyDescent="0.25">
      <c r="A35" s="157" t="s">
        <v>5</v>
      </c>
      <c r="B35" s="163" t="s">
        <v>344</v>
      </c>
      <c r="C35" s="146"/>
      <c r="D35" s="159">
        <v>2E-3</v>
      </c>
      <c r="E35" s="147">
        <v>0</v>
      </c>
    </row>
    <row r="36" spans="1:5" x14ac:dyDescent="0.25">
      <c r="A36" s="157" t="s">
        <v>21</v>
      </c>
      <c r="B36" s="146" t="s">
        <v>345</v>
      </c>
      <c r="C36" s="146"/>
      <c r="D36" s="159">
        <v>2.5000000000000001E-2</v>
      </c>
      <c r="E36" s="147">
        <v>0</v>
      </c>
    </row>
    <row r="37" spans="1:5" x14ac:dyDescent="0.25">
      <c r="A37" s="157" t="s">
        <v>24</v>
      </c>
      <c r="B37" s="162" t="s">
        <v>346</v>
      </c>
      <c r="C37" s="146"/>
      <c r="D37" s="159">
        <v>0.08</v>
      </c>
      <c r="E37" s="147">
        <v>0</v>
      </c>
    </row>
    <row r="38" spans="1:5" x14ac:dyDescent="0.25">
      <c r="A38" s="157" t="s">
        <v>25</v>
      </c>
      <c r="B38" s="163" t="s">
        <v>442</v>
      </c>
      <c r="C38" s="146"/>
      <c r="D38" s="159">
        <v>0.03</v>
      </c>
      <c r="E38" s="147">
        <v>0</v>
      </c>
    </row>
    <row r="39" spans="1:5" x14ac:dyDescent="0.25">
      <c r="A39" s="157" t="s">
        <v>30</v>
      </c>
      <c r="B39" s="164" t="s">
        <v>348</v>
      </c>
      <c r="C39" s="146"/>
      <c r="D39" s="159">
        <v>6.0000000000000001E-3</v>
      </c>
      <c r="E39" s="147">
        <v>0</v>
      </c>
    </row>
    <row r="40" spans="1:5" x14ac:dyDescent="0.25">
      <c r="A40" s="277" t="s">
        <v>31</v>
      </c>
      <c r="B40" s="278"/>
      <c r="C40" s="280"/>
      <c r="D40" s="160">
        <f>SUM(D32:D39)</f>
        <v>0.36799999999999999</v>
      </c>
      <c r="E40" s="156">
        <f>SUM(E32:E39)</f>
        <v>0</v>
      </c>
    </row>
    <row r="41" spans="1:5" x14ac:dyDescent="0.25">
      <c r="A41" s="148" t="s">
        <v>349</v>
      </c>
      <c r="B41" s="268" t="s">
        <v>350</v>
      </c>
      <c r="C41" s="269"/>
      <c r="D41" s="270"/>
      <c r="E41" s="149" t="s">
        <v>10</v>
      </c>
    </row>
    <row r="42" spans="1:5" x14ac:dyDescent="0.25">
      <c r="A42" s="157" t="s">
        <v>0</v>
      </c>
      <c r="B42" s="155" t="s">
        <v>351</v>
      </c>
      <c r="C42" s="146"/>
      <c r="D42" s="154"/>
      <c r="E42" s="147">
        <v>0</v>
      </c>
    </row>
    <row r="43" spans="1:5" x14ac:dyDescent="0.25">
      <c r="A43" s="157" t="s">
        <v>2</v>
      </c>
      <c r="B43" s="155" t="s">
        <v>352</v>
      </c>
      <c r="C43" s="146"/>
      <c r="D43" s="166"/>
      <c r="E43" s="147">
        <v>0</v>
      </c>
    </row>
    <row r="44" spans="1:5" x14ac:dyDescent="0.25">
      <c r="A44" s="157" t="s">
        <v>3</v>
      </c>
      <c r="B44" s="155" t="s">
        <v>353</v>
      </c>
      <c r="C44" s="146"/>
      <c r="D44" s="166"/>
      <c r="E44" s="147">
        <v>0</v>
      </c>
    </row>
    <row r="45" spans="1:5" x14ac:dyDescent="0.25">
      <c r="A45" s="157" t="s">
        <v>5</v>
      </c>
      <c r="B45" s="155" t="s">
        <v>354</v>
      </c>
      <c r="C45" s="146"/>
      <c r="D45" s="166"/>
      <c r="E45" s="147">
        <v>0</v>
      </c>
    </row>
    <row r="46" spans="1:5" x14ac:dyDescent="0.25">
      <c r="A46" s="157" t="s">
        <v>21</v>
      </c>
      <c r="B46" s="155" t="s">
        <v>355</v>
      </c>
      <c r="C46" s="146"/>
      <c r="D46" s="166"/>
      <c r="E46" s="147">
        <v>0</v>
      </c>
    </row>
    <row r="47" spans="1:5" x14ac:dyDescent="0.25">
      <c r="A47" s="277" t="s">
        <v>27</v>
      </c>
      <c r="B47" s="278"/>
      <c r="C47" s="278"/>
      <c r="D47" s="279"/>
      <c r="E47" s="156">
        <f>SUM(E42:E46)</f>
        <v>0</v>
      </c>
    </row>
    <row r="48" spans="1:5" x14ac:dyDescent="0.25">
      <c r="A48" s="262" t="s">
        <v>356</v>
      </c>
      <c r="B48" s="263"/>
      <c r="C48" s="263"/>
      <c r="D48" s="264"/>
      <c r="E48" s="147"/>
    </row>
    <row r="49" spans="1:5" x14ac:dyDescent="0.25">
      <c r="A49" s="148" t="s">
        <v>158</v>
      </c>
      <c r="B49" s="268" t="s">
        <v>357</v>
      </c>
      <c r="C49" s="269"/>
      <c r="D49" s="270"/>
      <c r="E49" s="147">
        <v>0</v>
      </c>
    </row>
    <row r="50" spans="1:5" x14ac:dyDescent="0.25">
      <c r="A50" s="148" t="s">
        <v>159</v>
      </c>
      <c r="B50" s="158" t="s">
        <v>358</v>
      </c>
      <c r="C50" s="146"/>
      <c r="D50" s="167" t="s">
        <v>133</v>
      </c>
      <c r="E50" s="147">
        <v>0</v>
      </c>
    </row>
    <row r="51" spans="1:5" x14ac:dyDescent="0.25">
      <c r="A51" s="148" t="s">
        <v>349</v>
      </c>
      <c r="B51" s="158" t="s">
        <v>359</v>
      </c>
      <c r="C51" s="146"/>
      <c r="D51" s="167" t="s">
        <v>133</v>
      </c>
      <c r="E51" s="147">
        <v>0</v>
      </c>
    </row>
    <row r="52" spans="1:5" x14ac:dyDescent="0.25">
      <c r="A52" s="277" t="s">
        <v>31</v>
      </c>
      <c r="B52" s="278"/>
      <c r="C52" s="280"/>
      <c r="D52" s="168" t="s">
        <v>133</v>
      </c>
      <c r="E52" s="156">
        <f>+E49+E50+E51</f>
        <v>0</v>
      </c>
    </row>
    <row r="53" spans="1:5" x14ac:dyDescent="0.25">
      <c r="A53" s="262" t="s">
        <v>360</v>
      </c>
      <c r="B53" s="263"/>
      <c r="C53" s="263"/>
      <c r="D53" s="264"/>
      <c r="E53" s="147"/>
    </row>
    <row r="54" spans="1:5" x14ac:dyDescent="0.25">
      <c r="A54" s="148" t="s">
        <v>361</v>
      </c>
      <c r="B54" s="268" t="s">
        <v>34</v>
      </c>
      <c r="C54" s="269"/>
      <c r="D54" s="270"/>
      <c r="E54" s="149" t="s">
        <v>10</v>
      </c>
    </row>
    <row r="55" spans="1:5" x14ac:dyDescent="0.25">
      <c r="A55" s="157" t="s">
        <v>0</v>
      </c>
      <c r="B55" s="158" t="s">
        <v>362</v>
      </c>
      <c r="C55" s="162"/>
      <c r="D55" s="159">
        <v>4.1999999999999997E-3</v>
      </c>
      <c r="E55" s="147">
        <v>0</v>
      </c>
    </row>
    <row r="56" spans="1:5" x14ac:dyDescent="0.25">
      <c r="A56" s="157" t="s">
        <v>2</v>
      </c>
      <c r="B56" s="155" t="s">
        <v>363</v>
      </c>
      <c r="C56" s="162"/>
      <c r="D56" s="159">
        <f>D37*D55</f>
        <v>2.9999999999999997E-4</v>
      </c>
      <c r="E56" s="147">
        <v>0</v>
      </c>
    </row>
    <row r="57" spans="1:5" ht="25.5" x14ac:dyDescent="0.25">
      <c r="A57" s="157" t="s">
        <v>3</v>
      </c>
      <c r="B57" s="155" t="s">
        <v>364</v>
      </c>
      <c r="C57" s="162"/>
      <c r="D57" s="159">
        <f>(0.08*0.4*0.9)*(1+0.0833+0.09075+0.03025)</f>
        <v>3.4700000000000002E-2</v>
      </c>
      <c r="E57" s="147">
        <v>0</v>
      </c>
    </row>
    <row r="58" spans="1:5" x14ac:dyDescent="0.25">
      <c r="A58" s="157" t="s">
        <v>5</v>
      </c>
      <c r="B58" s="169" t="s">
        <v>35</v>
      </c>
      <c r="C58" s="162"/>
      <c r="D58" s="159">
        <v>1.9400000000000001E-2</v>
      </c>
      <c r="E58" s="147">
        <v>0</v>
      </c>
    </row>
    <row r="59" spans="1:5" ht="25.5" x14ac:dyDescent="0.25">
      <c r="A59" s="157" t="s">
        <v>21</v>
      </c>
      <c r="B59" s="155" t="s">
        <v>365</v>
      </c>
      <c r="C59" s="162"/>
      <c r="D59" s="159">
        <f>D40*D58</f>
        <v>7.1000000000000004E-3</v>
      </c>
      <c r="E59" s="147">
        <v>0</v>
      </c>
    </row>
    <row r="60" spans="1:5" ht="25.5" x14ac:dyDescent="0.25">
      <c r="A60" s="157" t="s">
        <v>24</v>
      </c>
      <c r="B60" s="155" t="s">
        <v>366</v>
      </c>
      <c r="C60" s="162"/>
      <c r="D60" s="159">
        <f>(0.08*0.4)*(0.08*D37)</f>
        <v>2.0000000000000001E-4</v>
      </c>
      <c r="E60" s="147">
        <v>0</v>
      </c>
    </row>
    <row r="61" spans="1:5" x14ac:dyDescent="0.25">
      <c r="A61" s="277" t="s">
        <v>31</v>
      </c>
      <c r="B61" s="278"/>
      <c r="C61" s="278"/>
      <c r="D61" s="170">
        <f>SUM(D55:D60)</f>
        <v>6.59E-2</v>
      </c>
      <c r="E61" s="156">
        <f>SUM(E55:E60)</f>
        <v>0</v>
      </c>
    </row>
    <row r="62" spans="1:5" x14ac:dyDescent="0.25">
      <c r="A62" s="262" t="s">
        <v>367</v>
      </c>
      <c r="B62" s="263"/>
      <c r="C62" s="263"/>
      <c r="D62" s="264"/>
      <c r="E62" s="147"/>
    </row>
    <row r="63" spans="1:5" x14ac:dyDescent="0.25">
      <c r="A63" s="148" t="s">
        <v>28</v>
      </c>
      <c r="B63" s="284" t="s">
        <v>368</v>
      </c>
      <c r="C63" s="263"/>
      <c r="D63" s="264"/>
      <c r="E63" s="149" t="s">
        <v>10</v>
      </c>
    </row>
    <row r="64" spans="1:5" x14ac:dyDescent="0.25">
      <c r="A64" s="157" t="s">
        <v>0</v>
      </c>
      <c r="B64" s="158" t="s">
        <v>400</v>
      </c>
      <c r="C64" s="146"/>
      <c r="D64" s="159">
        <f>D28/12</f>
        <v>9.2999999999999992E-3</v>
      </c>
      <c r="E64" s="147">
        <v>0</v>
      </c>
    </row>
    <row r="65" spans="1:5" ht="25.5" x14ac:dyDescent="0.25">
      <c r="A65" s="157" t="s">
        <v>2</v>
      </c>
      <c r="B65" s="158" t="s">
        <v>369</v>
      </c>
      <c r="C65" s="146"/>
      <c r="D65" s="159">
        <v>1.66E-2</v>
      </c>
      <c r="E65" s="147">
        <v>0</v>
      </c>
    </row>
    <row r="66" spans="1:5" x14ac:dyDescent="0.25">
      <c r="A66" s="157" t="s">
        <v>3</v>
      </c>
      <c r="B66" s="158" t="s">
        <v>370</v>
      </c>
      <c r="C66" s="146"/>
      <c r="D66" s="159">
        <v>2.0000000000000001E-4</v>
      </c>
      <c r="E66" s="147">
        <v>0</v>
      </c>
    </row>
    <row r="67" spans="1:5" x14ac:dyDescent="0.25">
      <c r="A67" s="157" t="s">
        <v>5</v>
      </c>
      <c r="B67" s="158" t="s">
        <v>371</v>
      </c>
      <c r="C67" s="146"/>
      <c r="D67" s="159">
        <v>2.8E-3</v>
      </c>
      <c r="E67" s="147">
        <v>0</v>
      </c>
    </row>
    <row r="68" spans="1:5" x14ac:dyDescent="0.25">
      <c r="A68" s="157" t="s">
        <v>21</v>
      </c>
      <c r="B68" s="158" t="s">
        <v>372</v>
      </c>
      <c r="C68" s="146"/>
      <c r="D68" s="159">
        <v>2.9999999999999997E-4</v>
      </c>
      <c r="E68" s="147">
        <v>0</v>
      </c>
    </row>
    <row r="69" spans="1:5" x14ac:dyDescent="0.25">
      <c r="A69" s="157" t="s">
        <v>24</v>
      </c>
      <c r="B69" s="158" t="s">
        <v>451</v>
      </c>
      <c r="C69" s="162"/>
      <c r="D69" s="159">
        <v>0</v>
      </c>
      <c r="E69" s="147">
        <v>0</v>
      </c>
    </row>
    <row r="70" spans="1:5" x14ac:dyDescent="0.25">
      <c r="A70" s="277" t="s">
        <v>373</v>
      </c>
      <c r="B70" s="278"/>
      <c r="C70" s="279"/>
      <c r="D70" s="170">
        <f>SUM(D64:D69)</f>
        <v>2.92E-2</v>
      </c>
      <c r="E70" s="156">
        <f>SUM(E64:E69)</f>
        <v>0</v>
      </c>
    </row>
    <row r="71" spans="1:5" x14ac:dyDescent="0.25">
      <c r="A71" s="262"/>
      <c r="B71" s="263"/>
      <c r="C71" s="263"/>
      <c r="D71" s="264"/>
      <c r="E71" s="147"/>
    </row>
    <row r="72" spans="1:5" x14ac:dyDescent="0.25">
      <c r="A72" s="148" t="s">
        <v>133</v>
      </c>
      <c r="B72" s="268" t="s">
        <v>374</v>
      </c>
      <c r="C72" s="269"/>
      <c r="D72" s="270"/>
      <c r="E72" s="149" t="s">
        <v>10</v>
      </c>
    </row>
    <row r="73" spans="1:5" x14ac:dyDescent="0.25">
      <c r="A73" s="157" t="s">
        <v>0</v>
      </c>
      <c r="B73" s="158" t="s">
        <v>375</v>
      </c>
      <c r="C73" s="146"/>
      <c r="D73" s="159">
        <v>0</v>
      </c>
      <c r="E73" s="147">
        <v>0</v>
      </c>
    </row>
    <row r="74" spans="1:5" x14ac:dyDescent="0.25">
      <c r="A74" s="277" t="s">
        <v>31</v>
      </c>
      <c r="B74" s="278"/>
      <c r="C74" s="278"/>
      <c r="D74" s="160">
        <f>D73</f>
        <v>0</v>
      </c>
      <c r="E74" s="156">
        <f>E73</f>
        <v>0</v>
      </c>
    </row>
    <row r="75" spans="1:5" x14ac:dyDescent="0.25">
      <c r="A75" s="262" t="s">
        <v>376</v>
      </c>
      <c r="B75" s="263"/>
      <c r="C75" s="263"/>
      <c r="D75" s="264"/>
      <c r="E75" s="147"/>
    </row>
    <row r="76" spans="1:5" x14ac:dyDescent="0.25">
      <c r="A76" s="148">
        <v>4</v>
      </c>
      <c r="B76" s="268" t="s">
        <v>36</v>
      </c>
      <c r="C76" s="269"/>
      <c r="D76" s="270"/>
      <c r="E76" s="149" t="s">
        <v>10</v>
      </c>
    </row>
    <row r="77" spans="1:5" x14ac:dyDescent="0.25">
      <c r="A77" s="157" t="s">
        <v>28</v>
      </c>
      <c r="B77" s="158" t="s">
        <v>368</v>
      </c>
      <c r="C77" s="146"/>
      <c r="D77" s="159">
        <f>D70</f>
        <v>2.92E-2</v>
      </c>
      <c r="E77" s="147">
        <v>0</v>
      </c>
    </row>
    <row r="78" spans="1:5" x14ac:dyDescent="0.25">
      <c r="A78" s="157" t="s">
        <v>32</v>
      </c>
      <c r="B78" s="158" t="s">
        <v>374</v>
      </c>
      <c r="C78" s="162"/>
      <c r="D78" s="159">
        <f>D74</f>
        <v>0</v>
      </c>
      <c r="E78" s="147">
        <v>0</v>
      </c>
    </row>
    <row r="79" spans="1:5" x14ac:dyDescent="0.25">
      <c r="A79" s="277" t="s">
        <v>377</v>
      </c>
      <c r="B79" s="278"/>
      <c r="C79" s="279"/>
      <c r="D79" s="170">
        <f>SUM(D74:D78)</f>
        <v>2.92E-2</v>
      </c>
      <c r="E79" s="156">
        <f>SUM(E77:E78)</f>
        <v>0</v>
      </c>
    </row>
    <row r="80" spans="1:5" x14ac:dyDescent="0.25">
      <c r="A80" s="262" t="s">
        <v>378</v>
      </c>
      <c r="B80" s="263"/>
      <c r="C80" s="263"/>
      <c r="D80" s="264"/>
      <c r="E80" s="147"/>
    </row>
    <row r="81" spans="1:5" x14ac:dyDescent="0.25">
      <c r="A81" s="148">
        <v>5</v>
      </c>
      <c r="B81" s="268" t="s">
        <v>379</v>
      </c>
      <c r="C81" s="269"/>
      <c r="D81" s="270"/>
      <c r="E81" s="149" t="s">
        <v>10</v>
      </c>
    </row>
    <row r="82" spans="1:5" x14ac:dyDescent="0.25">
      <c r="A82" s="157" t="s">
        <v>0</v>
      </c>
      <c r="B82" s="158" t="s">
        <v>380</v>
      </c>
      <c r="C82" s="146"/>
      <c r="D82" s="159" t="s">
        <v>133</v>
      </c>
      <c r="E82" s="147">
        <v>0</v>
      </c>
    </row>
    <row r="83" spans="1:5" x14ac:dyDescent="0.25">
      <c r="A83" s="157" t="s">
        <v>2</v>
      </c>
      <c r="B83" s="158" t="s">
        <v>381</v>
      </c>
      <c r="C83" s="146"/>
      <c r="D83" s="159"/>
      <c r="E83" s="147">
        <v>0</v>
      </c>
    </row>
    <row r="84" spans="1:5" x14ac:dyDescent="0.25">
      <c r="A84" s="157" t="s">
        <v>3</v>
      </c>
      <c r="B84" s="158" t="s">
        <v>200</v>
      </c>
      <c r="C84" s="146"/>
      <c r="D84" s="159"/>
      <c r="E84" s="147">
        <v>0</v>
      </c>
    </row>
    <row r="85" spans="1:5" ht="25.5" x14ac:dyDescent="0.25">
      <c r="A85" s="157" t="s">
        <v>5</v>
      </c>
      <c r="B85" s="158" t="s">
        <v>382</v>
      </c>
      <c r="C85" s="146"/>
      <c r="D85" s="159"/>
      <c r="E85" s="147">
        <v>0</v>
      </c>
    </row>
    <row r="86" spans="1:5" x14ac:dyDescent="0.25">
      <c r="A86" s="157" t="s">
        <v>21</v>
      </c>
      <c r="B86" s="158" t="s">
        <v>402</v>
      </c>
      <c r="C86" s="162"/>
      <c r="D86" s="159" t="s">
        <v>133</v>
      </c>
      <c r="E86" s="147">
        <v>0</v>
      </c>
    </row>
    <row r="87" spans="1:5" x14ac:dyDescent="0.25">
      <c r="A87" s="277" t="s">
        <v>384</v>
      </c>
      <c r="B87" s="278"/>
      <c r="C87" s="279"/>
      <c r="D87" s="170" t="s">
        <v>133</v>
      </c>
      <c r="E87" s="156">
        <f>SUM(E82:E86)</f>
        <v>0</v>
      </c>
    </row>
    <row r="88" spans="1:5" x14ac:dyDescent="0.25">
      <c r="A88" s="259" t="s">
        <v>37</v>
      </c>
      <c r="B88" s="261"/>
      <c r="C88" s="285" t="s">
        <v>31</v>
      </c>
      <c r="D88" s="261"/>
      <c r="E88" s="147">
        <v>0</v>
      </c>
    </row>
    <row r="89" spans="1:5" ht="24" customHeight="1" x14ac:dyDescent="0.25">
      <c r="A89" s="286" t="s">
        <v>385</v>
      </c>
      <c r="B89" s="287"/>
      <c r="C89" s="287"/>
      <c r="D89" s="171"/>
      <c r="E89" s="156">
        <f>E88</f>
        <v>0</v>
      </c>
    </row>
    <row r="90" spans="1:5" x14ac:dyDescent="0.25">
      <c r="A90" s="262" t="s">
        <v>386</v>
      </c>
      <c r="B90" s="263"/>
      <c r="C90" s="263" t="s">
        <v>38</v>
      </c>
      <c r="D90" s="264" t="s">
        <v>39</v>
      </c>
      <c r="E90" s="147"/>
    </row>
    <row r="91" spans="1:5" x14ac:dyDescent="0.25">
      <c r="A91" s="148">
        <v>6</v>
      </c>
      <c r="B91" s="268" t="s">
        <v>40</v>
      </c>
      <c r="C91" s="269"/>
      <c r="D91" s="270"/>
      <c r="E91" s="149" t="s">
        <v>10</v>
      </c>
    </row>
    <row r="92" spans="1:5" x14ac:dyDescent="0.25">
      <c r="A92" s="148" t="s">
        <v>0</v>
      </c>
      <c r="B92" s="158" t="s">
        <v>41</v>
      </c>
      <c r="C92" s="288">
        <v>0.05</v>
      </c>
      <c r="D92" s="289"/>
      <c r="E92" s="147">
        <v>0</v>
      </c>
    </row>
    <row r="93" spans="1:5" x14ac:dyDescent="0.25">
      <c r="A93" s="148" t="s">
        <v>2</v>
      </c>
      <c r="B93" s="158" t="s">
        <v>42</v>
      </c>
      <c r="C93" s="288">
        <v>6.7900000000000002E-2</v>
      </c>
      <c r="D93" s="289"/>
      <c r="E93" s="147">
        <v>0</v>
      </c>
    </row>
    <row r="94" spans="1:5" ht="16.5" customHeight="1" x14ac:dyDescent="0.25">
      <c r="A94" s="290" t="s">
        <v>3</v>
      </c>
      <c r="B94" s="292" t="s">
        <v>393</v>
      </c>
      <c r="C94" s="293"/>
      <c r="D94" s="172">
        <f>+(100-14.25)/100</f>
        <v>0.85750000000000004</v>
      </c>
      <c r="E94" s="147">
        <v>0</v>
      </c>
    </row>
    <row r="95" spans="1:5" x14ac:dyDescent="0.25">
      <c r="A95" s="290"/>
      <c r="B95" s="173" t="s">
        <v>43</v>
      </c>
      <c r="C95" s="169"/>
      <c r="D95" s="169"/>
      <c r="E95" s="174">
        <v>0</v>
      </c>
    </row>
    <row r="96" spans="1:5" x14ac:dyDescent="0.25">
      <c r="A96" s="290"/>
      <c r="B96" s="175" t="s">
        <v>44</v>
      </c>
      <c r="C96" s="176"/>
      <c r="D96" s="177"/>
      <c r="E96" s="147"/>
    </row>
    <row r="97" spans="1:5" x14ac:dyDescent="0.25">
      <c r="A97" s="290"/>
      <c r="B97" s="178" t="s">
        <v>387</v>
      </c>
      <c r="C97" s="179"/>
      <c r="D97" s="159">
        <v>1.6500000000000001E-2</v>
      </c>
      <c r="E97" s="147">
        <v>0</v>
      </c>
    </row>
    <row r="98" spans="1:5" x14ac:dyDescent="0.25">
      <c r="A98" s="290"/>
      <c r="B98" s="178" t="s">
        <v>388</v>
      </c>
      <c r="C98" s="179"/>
      <c r="D98" s="159">
        <v>7.5999999999999998E-2</v>
      </c>
      <c r="E98" s="147">
        <v>0</v>
      </c>
    </row>
    <row r="99" spans="1:5" x14ac:dyDescent="0.25">
      <c r="A99" s="290"/>
      <c r="B99" s="180" t="s">
        <v>45</v>
      </c>
      <c r="C99" s="181"/>
      <c r="D99" s="161"/>
      <c r="E99" s="147"/>
    </row>
    <row r="100" spans="1:5" x14ac:dyDescent="0.25">
      <c r="A100" s="290"/>
      <c r="B100" s="180" t="s">
        <v>46</v>
      </c>
      <c r="C100" s="181"/>
      <c r="D100" s="182"/>
      <c r="E100" s="147"/>
    </row>
    <row r="101" spans="1:5" ht="15.75" thickBot="1" x14ac:dyDescent="0.3">
      <c r="A101" s="291"/>
      <c r="B101" s="183" t="s">
        <v>203</v>
      </c>
      <c r="C101" s="184"/>
      <c r="D101" s="185">
        <v>0.05</v>
      </c>
      <c r="E101" s="186">
        <v>0</v>
      </c>
    </row>
    <row r="102" spans="1:5" ht="15.75" thickBot="1" x14ac:dyDescent="0.3">
      <c r="A102" s="187"/>
      <c r="B102" s="188" t="s">
        <v>47</v>
      </c>
      <c r="C102" s="188"/>
      <c r="D102" s="189">
        <f>SUM(D97:D101)</f>
        <v>0.14249999999999999</v>
      </c>
      <c r="E102" s="190">
        <f>SUM(E97:E101)</f>
        <v>0</v>
      </c>
    </row>
    <row r="103" spans="1:5" x14ac:dyDescent="0.25">
      <c r="A103" s="294" t="s">
        <v>48</v>
      </c>
      <c r="B103" s="295"/>
      <c r="C103" s="295"/>
      <c r="D103" s="296"/>
      <c r="E103" s="191">
        <f>+E92+E93+E102</f>
        <v>0</v>
      </c>
    </row>
    <row r="104" spans="1:5" x14ac:dyDescent="0.25">
      <c r="A104" s="259" t="s">
        <v>49</v>
      </c>
      <c r="B104" s="260"/>
      <c r="C104" s="260"/>
      <c r="D104" s="261"/>
      <c r="E104" s="141" t="s">
        <v>10</v>
      </c>
    </row>
    <row r="105" spans="1:5" x14ac:dyDescent="0.25">
      <c r="A105" s="148" t="s">
        <v>0</v>
      </c>
      <c r="B105" s="268" t="s">
        <v>50</v>
      </c>
      <c r="C105" s="297"/>
      <c r="D105" s="298"/>
      <c r="E105" s="147">
        <v>0</v>
      </c>
    </row>
    <row r="106" spans="1:5" x14ac:dyDescent="0.25">
      <c r="A106" s="148" t="s">
        <v>2</v>
      </c>
      <c r="B106" s="268" t="s">
        <v>389</v>
      </c>
      <c r="C106" s="297"/>
      <c r="D106" s="298"/>
      <c r="E106" s="147">
        <v>0</v>
      </c>
    </row>
    <row r="107" spans="1:5" x14ac:dyDescent="0.25">
      <c r="A107" s="148" t="s">
        <v>3</v>
      </c>
      <c r="B107" s="268" t="s">
        <v>390</v>
      </c>
      <c r="C107" s="297"/>
      <c r="D107" s="298"/>
      <c r="E107" s="147">
        <v>0</v>
      </c>
    </row>
    <row r="108" spans="1:5" x14ac:dyDescent="0.25">
      <c r="A108" s="148" t="s">
        <v>5</v>
      </c>
      <c r="B108" s="268" t="s">
        <v>391</v>
      </c>
      <c r="C108" s="297"/>
      <c r="D108" s="298"/>
      <c r="E108" s="147">
        <v>0</v>
      </c>
    </row>
    <row r="109" spans="1:5" x14ac:dyDescent="0.25">
      <c r="A109" s="148" t="s">
        <v>5</v>
      </c>
      <c r="B109" s="268" t="s">
        <v>392</v>
      </c>
      <c r="C109" s="297"/>
      <c r="D109" s="298"/>
      <c r="E109" s="147">
        <v>0</v>
      </c>
    </row>
    <row r="110" spans="1:5" x14ac:dyDescent="0.25">
      <c r="A110" s="302" t="s">
        <v>51</v>
      </c>
      <c r="B110" s="303"/>
      <c r="C110" s="304"/>
      <c r="D110" s="167"/>
      <c r="E110" s="147">
        <f>SUM(E105:E109)</f>
        <v>0</v>
      </c>
    </row>
    <row r="111" spans="1:5" x14ac:dyDescent="0.25">
      <c r="A111" s="148" t="s">
        <v>21</v>
      </c>
      <c r="B111" s="268" t="s">
        <v>452</v>
      </c>
      <c r="C111" s="297"/>
      <c r="D111" s="298"/>
      <c r="E111" s="147">
        <v>0</v>
      </c>
    </row>
    <row r="112" spans="1:5" ht="15.75" thickBot="1" x14ac:dyDescent="0.3">
      <c r="A112" s="299" t="s">
        <v>53</v>
      </c>
      <c r="B112" s="300"/>
      <c r="C112" s="300"/>
      <c r="D112" s="301"/>
      <c r="E112" s="192">
        <f>SUM(+E110+E111)</f>
        <v>0</v>
      </c>
    </row>
  </sheetData>
  <mergeCells count="68">
    <mergeCell ref="B111:D111"/>
    <mergeCell ref="A112:D112"/>
    <mergeCell ref="B105:D105"/>
    <mergeCell ref="B106:D106"/>
    <mergeCell ref="B107:D107"/>
    <mergeCell ref="B108:D108"/>
    <mergeCell ref="B109:D109"/>
    <mergeCell ref="A110:C110"/>
    <mergeCell ref="A104:D104"/>
    <mergeCell ref="A87:C87"/>
    <mergeCell ref="A88:B88"/>
    <mergeCell ref="C88:D88"/>
    <mergeCell ref="A89:C89"/>
    <mergeCell ref="A90:D90"/>
    <mergeCell ref="B91:D91"/>
    <mergeCell ref="C92:D92"/>
    <mergeCell ref="C93:D93"/>
    <mergeCell ref="A94:A101"/>
    <mergeCell ref="B94:C94"/>
    <mergeCell ref="A103:D103"/>
    <mergeCell ref="B81:D81"/>
    <mergeCell ref="A61:C61"/>
    <mergeCell ref="A62:D62"/>
    <mergeCell ref="B63:D63"/>
    <mergeCell ref="A70:C70"/>
    <mergeCell ref="A71:D71"/>
    <mergeCell ref="B72:D72"/>
    <mergeCell ref="A74:C74"/>
    <mergeCell ref="A75:D75"/>
    <mergeCell ref="B76:D76"/>
    <mergeCell ref="A79:C79"/>
    <mergeCell ref="A80:D80"/>
    <mergeCell ref="B54:D54"/>
    <mergeCell ref="B26:D26"/>
    <mergeCell ref="A29:C29"/>
    <mergeCell ref="A30:E30"/>
    <mergeCell ref="B31:D31"/>
    <mergeCell ref="A40:C40"/>
    <mergeCell ref="B41:D41"/>
    <mergeCell ref="A47:D47"/>
    <mergeCell ref="A48:D48"/>
    <mergeCell ref="B49:D49"/>
    <mergeCell ref="A52:C52"/>
    <mergeCell ref="A53:D53"/>
    <mergeCell ref="A25:D25"/>
    <mergeCell ref="C14:E14"/>
    <mergeCell ref="A15:D15"/>
    <mergeCell ref="B16:D16"/>
    <mergeCell ref="C17:D17"/>
    <mergeCell ref="C18:D18"/>
    <mergeCell ref="C19:D19"/>
    <mergeCell ref="C20:D20"/>
    <mergeCell ref="C21:D21"/>
    <mergeCell ref="C22:D22"/>
    <mergeCell ref="C23:D23"/>
    <mergeCell ref="A24:D24"/>
    <mergeCell ref="C13:E13"/>
    <mergeCell ref="A1:E1"/>
    <mergeCell ref="A2:E2"/>
    <mergeCell ref="C3:E3"/>
    <mergeCell ref="C4:E4"/>
    <mergeCell ref="C5:E5"/>
    <mergeCell ref="C6:E6"/>
    <mergeCell ref="A7:E7"/>
    <mergeCell ref="A8:E8"/>
    <mergeCell ref="A9:E9"/>
    <mergeCell ref="A10:D10"/>
    <mergeCell ref="C11:E11"/>
  </mergeCells>
  <hyperlinks>
    <hyperlink ref="B39" r:id="rId1" display="08 - Sebrae 0,3% ou 0,6% - IN nº 03, MPS/SRP/2005, Anexo II e III ver código da Tabela"/>
  </hyperlinks>
  <pageMargins left="0.511811024" right="0.511811024" top="0.78740157499999996" bottom="0.78740157499999996" header="0.31496062000000002" footer="0.31496062000000002"/>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showGridLines="0" topLeftCell="A64" zoomScaleNormal="100" workbookViewId="0">
      <selection activeCell="E88" sqref="E88"/>
    </sheetView>
  </sheetViews>
  <sheetFormatPr defaultRowHeight="15" x14ac:dyDescent="0.25"/>
  <cols>
    <col min="1" max="1" width="8.7109375" customWidth="1"/>
    <col min="2" max="2" width="44.42578125" customWidth="1"/>
    <col min="3" max="3" width="6.28515625" customWidth="1"/>
    <col min="4" max="4" width="17.140625" customWidth="1"/>
    <col min="5" max="5" width="12" customWidth="1"/>
  </cols>
  <sheetData>
    <row r="1" spans="1:5" ht="21.75" thickBot="1" x14ac:dyDescent="0.3">
      <c r="A1" s="238" t="s">
        <v>134</v>
      </c>
      <c r="B1" s="239"/>
      <c r="C1" s="239"/>
      <c r="D1" s="239"/>
      <c r="E1" s="240"/>
    </row>
    <row r="2" spans="1:5" x14ac:dyDescent="0.25">
      <c r="A2" s="241" t="s">
        <v>417</v>
      </c>
      <c r="B2" s="242"/>
      <c r="C2" s="242"/>
      <c r="D2" s="242"/>
      <c r="E2" s="243"/>
    </row>
    <row r="3" spans="1:5" ht="15" customHeight="1" x14ac:dyDescent="0.25">
      <c r="A3" s="139" t="s">
        <v>0</v>
      </c>
      <c r="B3" s="140" t="s">
        <v>1</v>
      </c>
      <c r="C3" s="244" t="s">
        <v>450</v>
      </c>
      <c r="D3" s="245"/>
      <c r="E3" s="246"/>
    </row>
    <row r="4" spans="1:5" ht="15" customHeight="1" x14ac:dyDescent="0.25">
      <c r="A4" s="139" t="s">
        <v>2</v>
      </c>
      <c r="B4" s="140" t="s">
        <v>139</v>
      </c>
      <c r="C4" s="247" t="s">
        <v>412</v>
      </c>
      <c r="D4" s="248"/>
      <c r="E4" s="249"/>
    </row>
    <row r="5" spans="1:5" ht="25.5" customHeight="1" x14ac:dyDescent="0.25">
      <c r="A5" s="139" t="s">
        <v>3</v>
      </c>
      <c r="B5" s="140" t="s">
        <v>4</v>
      </c>
      <c r="C5" s="247" t="s">
        <v>449</v>
      </c>
      <c r="D5" s="248"/>
      <c r="E5" s="249"/>
    </row>
    <row r="6" spans="1:5" x14ac:dyDescent="0.25">
      <c r="A6" s="139" t="s">
        <v>5</v>
      </c>
      <c r="B6" s="140" t="s">
        <v>335</v>
      </c>
      <c r="C6" s="247">
        <v>12</v>
      </c>
      <c r="D6" s="248"/>
      <c r="E6" s="249"/>
    </row>
    <row r="7" spans="1:5" x14ac:dyDescent="0.25">
      <c r="A7" s="250" t="s">
        <v>6</v>
      </c>
      <c r="B7" s="251"/>
      <c r="C7" s="251"/>
      <c r="D7" s="251"/>
      <c r="E7" s="252"/>
    </row>
    <row r="8" spans="1:5" x14ac:dyDescent="0.25">
      <c r="A8" s="253" t="s">
        <v>7</v>
      </c>
      <c r="B8" s="254"/>
      <c r="C8" s="254"/>
      <c r="D8" s="254"/>
      <c r="E8" s="255"/>
    </row>
    <row r="9" spans="1:5" x14ac:dyDescent="0.25">
      <c r="A9" s="256" t="s">
        <v>8</v>
      </c>
      <c r="B9" s="257"/>
      <c r="C9" s="257"/>
      <c r="D9" s="257"/>
      <c r="E9" s="258"/>
    </row>
    <row r="10" spans="1:5" x14ac:dyDescent="0.25">
      <c r="A10" s="259" t="s">
        <v>9</v>
      </c>
      <c r="B10" s="260"/>
      <c r="C10" s="260"/>
      <c r="D10" s="261"/>
      <c r="E10" s="141" t="s">
        <v>10</v>
      </c>
    </row>
    <row r="11" spans="1:5" ht="25.5" customHeight="1" x14ac:dyDescent="0.25">
      <c r="A11" s="139"/>
      <c r="B11" s="142" t="s">
        <v>135</v>
      </c>
      <c r="C11" s="247" t="s">
        <v>412</v>
      </c>
      <c r="D11" s="248"/>
      <c r="E11" s="249"/>
    </row>
    <row r="12" spans="1:5" x14ac:dyDescent="0.25">
      <c r="A12" s="139">
        <v>2</v>
      </c>
      <c r="B12" s="142" t="s">
        <v>11</v>
      </c>
      <c r="C12" s="143"/>
      <c r="D12" s="144"/>
      <c r="E12" s="145">
        <v>0</v>
      </c>
    </row>
    <row r="13" spans="1:5" ht="25.5" x14ac:dyDescent="0.25">
      <c r="A13" s="139">
        <v>3</v>
      </c>
      <c r="B13" s="142" t="s">
        <v>12</v>
      </c>
      <c r="C13" s="305" t="s">
        <v>415</v>
      </c>
      <c r="D13" s="306"/>
      <c r="E13" s="307"/>
    </row>
    <row r="14" spans="1:5" x14ac:dyDescent="0.25">
      <c r="A14" s="139">
        <v>4</v>
      </c>
      <c r="B14" s="146" t="s">
        <v>13</v>
      </c>
      <c r="C14" s="265" t="s">
        <v>336</v>
      </c>
      <c r="D14" s="266"/>
      <c r="E14" s="267"/>
    </row>
    <row r="15" spans="1:5" x14ac:dyDescent="0.25">
      <c r="A15" s="262" t="s">
        <v>14</v>
      </c>
      <c r="B15" s="263"/>
      <c r="C15" s="263"/>
      <c r="D15" s="264"/>
      <c r="E15" s="147"/>
    </row>
    <row r="16" spans="1:5" x14ac:dyDescent="0.25">
      <c r="A16" s="148">
        <v>1</v>
      </c>
      <c r="B16" s="268" t="s">
        <v>15</v>
      </c>
      <c r="C16" s="269"/>
      <c r="D16" s="270"/>
      <c r="E16" s="149" t="s">
        <v>10</v>
      </c>
    </row>
    <row r="17" spans="1:5" x14ac:dyDescent="0.25">
      <c r="A17" s="150" t="s">
        <v>0</v>
      </c>
      <c r="B17" s="151" t="s">
        <v>16</v>
      </c>
      <c r="C17" s="271"/>
      <c r="D17" s="272"/>
      <c r="E17" s="152">
        <f>+E12</f>
        <v>0</v>
      </c>
    </row>
    <row r="18" spans="1:5" ht="15" customHeight="1" x14ac:dyDescent="0.25">
      <c r="A18" s="150" t="s">
        <v>2</v>
      </c>
      <c r="B18" s="151" t="s">
        <v>17</v>
      </c>
      <c r="C18" s="273"/>
      <c r="D18" s="274"/>
      <c r="E18" s="153">
        <v>0</v>
      </c>
    </row>
    <row r="19" spans="1:5" ht="15" customHeight="1" x14ac:dyDescent="0.25">
      <c r="A19" s="150" t="s">
        <v>3</v>
      </c>
      <c r="B19" s="151" t="s">
        <v>444</v>
      </c>
      <c r="C19" s="273"/>
      <c r="D19" s="274"/>
      <c r="E19" s="153">
        <v>0</v>
      </c>
    </row>
    <row r="20" spans="1:5" ht="15" customHeight="1" x14ac:dyDescent="0.25">
      <c r="A20" s="150" t="s">
        <v>5</v>
      </c>
      <c r="B20" s="151" t="s">
        <v>19</v>
      </c>
      <c r="C20" s="273"/>
      <c r="D20" s="274"/>
      <c r="E20" s="153">
        <f>(((E17/180)*0.2))*0</f>
        <v>0</v>
      </c>
    </row>
    <row r="21" spans="1:5" ht="15" customHeight="1" x14ac:dyDescent="0.25">
      <c r="A21" s="150" t="s">
        <v>21</v>
      </c>
      <c r="B21" s="151" t="s">
        <v>22</v>
      </c>
      <c r="C21" s="275"/>
      <c r="D21" s="276"/>
      <c r="E21" s="153">
        <v>0</v>
      </c>
    </row>
    <row r="22" spans="1:5" x14ac:dyDescent="0.25">
      <c r="A22" s="150" t="s">
        <v>24</v>
      </c>
      <c r="B22" s="154" t="s">
        <v>136</v>
      </c>
      <c r="C22" s="273"/>
      <c r="D22" s="274"/>
      <c r="E22" s="153">
        <v>0</v>
      </c>
    </row>
    <row r="23" spans="1:5" x14ac:dyDescent="0.25">
      <c r="A23" s="150" t="s">
        <v>25</v>
      </c>
      <c r="B23" s="155" t="s">
        <v>137</v>
      </c>
      <c r="C23" s="273"/>
      <c r="D23" s="274"/>
      <c r="E23" s="153">
        <v>0</v>
      </c>
    </row>
    <row r="24" spans="1:5" x14ac:dyDescent="0.25">
      <c r="A24" s="277" t="s">
        <v>26</v>
      </c>
      <c r="B24" s="278"/>
      <c r="C24" s="278"/>
      <c r="D24" s="279"/>
      <c r="E24" s="156">
        <f>SUM(E17:E23)</f>
        <v>0</v>
      </c>
    </row>
    <row r="25" spans="1:5" x14ac:dyDescent="0.25">
      <c r="A25" s="262" t="s">
        <v>55</v>
      </c>
      <c r="B25" s="263"/>
      <c r="C25" s="263"/>
      <c r="D25" s="264"/>
      <c r="E25" s="147"/>
    </row>
    <row r="26" spans="1:5" x14ac:dyDescent="0.25">
      <c r="A26" s="148" t="s">
        <v>158</v>
      </c>
      <c r="B26" s="268" t="s">
        <v>339</v>
      </c>
      <c r="C26" s="269"/>
      <c r="D26" s="270"/>
      <c r="E26" s="149" t="s">
        <v>10</v>
      </c>
    </row>
    <row r="27" spans="1:5" x14ac:dyDescent="0.25">
      <c r="A27" s="157" t="s">
        <v>0</v>
      </c>
      <c r="B27" s="158" t="s">
        <v>33</v>
      </c>
      <c r="C27" s="146"/>
      <c r="D27" s="159">
        <f>1/12</f>
        <v>8.3299999999999999E-2</v>
      </c>
      <c r="E27" s="147">
        <f>ROUND(+$E$24*D27,2)</f>
        <v>0</v>
      </c>
    </row>
    <row r="28" spans="1:5" x14ac:dyDescent="0.25">
      <c r="A28" s="157" t="s">
        <v>2</v>
      </c>
      <c r="B28" s="158" t="s">
        <v>443</v>
      </c>
      <c r="C28" s="146"/>
      <c r="D28" s="159">
        <v>0.1111</v>
      </c>
      <c r="E28" s="147">
        <f>ROUND(+$E$24*D28,2)</f>
        <v>0</v>
      </c>
    </row>
    <row r="29" spans="1:5" x14ac:dyDescent="0.25">
      <c r="A29" s="277" t="s">
        <v>31</v>
      </c>
      <c r="B29" s="278"/>
      <c r="C29" s="280"/>
      <c r="D29" s="160">
        <f>SUM(D27:D28)</f>
        <v>0.19439999999999999</v>
      </c>
      <c r="E29" s="156">
        <f>SUM(E27:E28)</f>
        <v>0</v>
      </c>
    </row>
    <row r="30" spans="1:5" ht="28.5" customHeight="1" x14ac:dyDescent="0.25">
      <c r="A30" s="281" t="s">
        <v>340</v>
      </c>
      <c r="B30" s="282"/>
      <c r="C30" s="282"/>
      <c r="D30" s="282"/>
      <c r="E30" s="283"/>
    </row>
    <row r="31" spans="1:5" x14ac:dyDescent="0.25">
      <c r="A31" s="148" t="s">
        <v>159</v>
      </c>
      <c r="B31" s="268" t="s">
        <v>29</v>
      </c>
      <c r="C31" s="269"/>
      <c r="D31" s="270"/>
      <c r="E31" s="149" t="s">
        <v>10</v>
      </c>
    </row>
    <row r="32" spans="1:5" x14ac:dyDescent="0.25">
      <c r="A32" s="157" t="s">
        <v>0</v>
      </c>
      <c r="B32" s="161" t="s">
        <v>341</v>
      </c>
      <c r="C32" s="146"/>
      <c r="D32" s="159">
        <v>0.2</v>
      </c>
      <c r="E32" s="147">
        <v>0</v>
      </c>
    </row>
    <row r="33" spans="1:5" x14ac:dyDescent="0.25">
      <c r="A33" s="157" t="s">
        <v>2</v>
      </c>
      <c r="B33" s="162" t="s">
        <v>342</v>
      </c>
      <c r="C33" s="146"/>
      <c r="D33" s="159">
        <v>1.4999999999999999E-2</v>
      </c>
      <c r="E33" s="147">
        <v>0</v>
      </c>
    </row>
    <row r="34" spans="1:5" x14ac:dyDescent="0.25">
      <c r="A34" s="157" t="s">
        <v>3</v>
      </c>
      <c r="B34" s="146" t="s">
        <v>343</v>
      </c>
      <c r="C34" s="146"/>
      <c r="D34" s="159">
        <v>0.01</v>
      </c>
      <c r="E34" s="147">
        <v>0</v>
      </c>
    </row>
    <row r="35" spans="1:5" x14ac:dyDescent="0.25">
      <c r="A35" s="157" t="s">
        <v>5</v>
      </c>
      <c r="B35" s="163" t="s">
        <v>344</v>
      </c>
      <c r="C35" s="146"/>
      <c r="D35" s="159">
        <v>2E-3</v>
      </c>
      <c r="E35" s="147">
        <v>0</v>
      </c>
    </row>
    <row r="36" spans="1:5" x14ac:dyDescent="0.25">
      <c r="A36" s="157" t="s">
        <v>21</v>
      </c>
      <c r="B36" s="146" t="s">
        <v>345</v>
      </c>
      <c r="C36" s="146"/>
      <c r="D36" s="159">
        <v>2.5000000000000001E-2</v>
      </c>
      <c r="E36" s="147">
        <v>0</v>
      </c>
    </row>
    <row r="37" spans="1:5" x14ac:dyDescent="0.25">
      <c r="A37" s="157" t="s">
        <v>24</v>
      </c>
      <c r="B37" s="162" t="s">
        <v>346</v>
      </c>
      <c r="C37" s="146"/>
      <c r="D37" s="159">
        <v>0.08</v>
      </c>
      <c r="E37" s="147">
        <v>0</v>
      </c>
    </row>
    <row r="38" spans="1:5" x14ac:dyDescent="0.25">
      <c r="A38" s="157" t="s">
        <v>25</v>
      </c>
      <c r="B38" s="163" t="s">
        <v>442</v>
      </c>
      <c r="C38" s="146"/>
      <c r="D38" s="159">
        <v>0.03</v>
      </c>
      <c r="E38" s="147">
        <v>0</v>
      </c>
    </row>
    <row r="39" spans="1:5" x14ac:dyDescent="0.25">
      <c r="A39" s="157" t="s">
        <v>30</v>
      </c>
      <c r="B39" s="164" t="s">
        <v>348</v>
      </c>
      <c r="C39" s="146"/>
      <c r="D39" s="159">
        <v>6.0000000000000001E-3</v>
      </c>
      <c r="E39" s="147">
        <v>0</v>
      </c>
    </row>
    <row r="40" spans="1:5" x14ac:dyDescent="0.25">
      <c r="A40" s="277" t="s">
        <v>31</v>
      </c>
      <c r="B40" s="278"/>
      <c r="C40" s="280"/>
      <c r="D40" s="160">
        <f>SUM(D32:D39)</f>
        <v>0.36799999999999999</v>
      </c>
      <c r="E40" s="156">
        <f>SUM(E32:E39)</f>
        <v>0</v>
      </c>
    </row>
    <row r="41" spans="1:5" x14ac:dyDescent="0.25">
      <c r="A41" s="148" t="s">
        <v>349</v>
      </c>
      <c r="B41" s="268" t="s">
        <v>350</v>
      </c>
      <c r="C41" s="269"/>
      <c r="D41" s="270"/>
      <c r="E41" s="149" t="s">
        <v>10</v>
      </c>
    </row>
    <row r="42" spans="1:5" x14ac:dyDescent="0.25">
      <c r="A42" s="157" t="s">
        <v>0</v>
      </c>
      <c r="B42" s="155" t="s">
        <v>351</v>
      </c>
      <c r="C42" s="146"/>
      <c r="D42" s="154"/>
      <c r="E42" s="147">
        <v>0</v>
      </c>
    </row>
    <row r="43" spans="1:5" x14ac:dyDescent="0.25">
      <c r="A43" s="157" t="s">
        <v>2</v>
      </c>
      <c r="B43" s="155" t="s">
        <v>352</v>
      </c>
      <c r="C43" s="146"/>
      <c r="D43" s="166"/>
      <c r="E43" s="147">
        <v>0</v>
      </c>
    </row>
    <row r="44" spans="1:5" x14ac:dyDescent="0.25">
      <c r="A44" s="157" t="s">
        <v>3</v>
      </c>
      <c r="B44" s="155" t="s">
        <v>353</v>
      </c>
      <c r="C44" s="146"/>
      <c r="D44" s="166"/>
      <c r="E44" s="147">
        <v>0</v>
      </c>
    </row>
    <row r="45" spans="1:5" x14ac:dyDescent="0.25">
      <c r="A45" s="157" t="s">
        <v>5</v>
      </c>
      <c r="B45" s="155" t="s">
        <v>354</v>
      </c>
      <c r="C45" s="146"/>
      <c r="D45" s="166"/>
      <c r="E45" s="147">
        <v>0</v>
      </c>
    </row>
    <row r="46" spans="1:5" x14ac:dyDescent="0.25">
      <c r="A46" s="157" t="s">
        <v>21</v>
      </c>
      <c r="B46" s="155" t="s">
        <v>355</v>
      </c>
      <c r="C46" s="146"/>
      <c r="D46" s="166"/>
      <c r="E46" s="147">
        <v>0</v>
      </c>
    </row>
    <row r="47" spans="1:5" x14ac:dyDescent="0.25">
      <c r="A47" s="277" t="s">
        <v>27</v>
      </c>
      <c r="B47" s="278"/>
      <c r="C47" s="278"/>
      <c r="D47" s="279"/>
      <c r="E47" s="156">
        <f>SUM(E42:E46)</f>
        <v>0</v>
      </c>
    </row>
    <row r="48" spans="1:5" x14ac:dyDescent="0.25">
      <c r="A48" s="262" t="s">
        <v>356</v>
      </c>
      <c r="B48" s="263"/>
      <c r="C48" s="263"/>
      <c r="D48" s="264"/>
      <c r="E48" s="147"/>
    </row>
    <row r="49" spans="1:5" x14ac:dyDescent="0.25">
      <c r="A49" s="148" t="s">
        <v>158</v>
      </c>
      <c r="B49" s="268" t="s">
        <v>357</v>
      </c>
      <c r="C49" s="269"/>
      <c r="D49" s="270"/>
      <c r="E49" s="147">
        <v>0</v>
      </c>
    </row>
    <row r="50" spans="1:5" x14ac:dyDescent="0.25">
      <c r="A50" s="148" t="s">
        <v>159</v>
      </c>
      <c r="B50" s="158" t="s">
        <v>358</v>
      </c>
      <c r="C50" s="146"/>
      <c r="D50" s="167" t="s">
        <v>133</v>
      </c>
      <c r="E50" s="147">
        <v>0</v>
      </c>
    </row>
    <row r="51" spans="1:5" x14ac:dyDescent="0.25">
      <c r="A51" s="148" t="s">
        <v>349</v>
      </c>
      <c r="B51" s="158" t="s">
        <v>359</v>
      </c>
      <c r="C51" s="146"/>
      <c r="D51" s="167" t="s">
        <v>133</v>
      </c>
      <c r="E51" s="147">
        <v>0</v>
      </c>
    </row>
    <row r="52" spans="1:5" x14ac:dyDescent="0.25">
      <c r="A52" s="277" t="s">
        <v>31</v>
      </c>
      <c r="B52" s="278"/>
      <c r="C52" s="280"/>
      <c r="D52" s="168" t="s">
        <v>133</v>
      </c>
      <c r="E52" s="156">
        <f>SUM(E49:E51)</f>
        <v>0</v>
      </c>
    </row>
    <row r="53" spans="1:5" x14ac:dyDescent="0.25">
      <c r="A53" s="262" t="s">
        <v>360</v>
      </c>
      <c r="B53" s="263"/>
      <c r="C53" s="263"/>
      <c r="D53" s="264"/>
      <c r="E53" s="147"/>
    </row>
    <row r="54" spans="1:5" x14ac:dyDescent="0.25">
      <c r="A54" s="148" t="s">
        <v>361</v>
      </c>
      <c r="B54" s="268" t="s">
        <v>34</v>
      </c>
      <c r="C54" s="269"/>
      <c r="D54" s="270"/>
      <c r="E54" s="149" t="s">
        <v>10</v>
      </c>
    </row>
    <row r="55" spans="1:5" x14ac:dyDescent="0.25">
      <c r="A55" s="157" t="s">
        <v>0</v>
      </c>
      <c r="B55" s="158" t="s">
        <v>362</v>
      </c>
      <c r="C55" s="162"/>
      <c r="D55" s="159">
        <v>4.1999999999999997E-3</v>
      </c>
      <c r="E55" s="147">
        <v>0</v>
      </c>
    </row>
    <row r="56" spans="1:5" x14ac:dyDescent="0.25">
      <c r="A56" s="157" t="s">
        <v>2</v>
      </c>
      <c r="B56" s="155" t="s">
        <v>363</v>
      </c>
      <c r="C56" s="162"/>
      <c r="D56" s="159">
        <f>D37*D55</f>
        <v>2.9999999999999997E-4</v>
      </c>
      <c r="E56" s="147">
        <v>0</v>
      </c>
    </row>
    <row r="57" spans="1:5" ht="25.5" x14ac:dyDescent="0.25">
      <c r="A57" s="157" t="s">
        <v>3</v>
      </c>
      <c r="B57" s="155" t="s">
        <v>364</v>
      </c>
      <c r="C57" s="162"/>
      <c r="D57" s="159">
        <f>(0.08*0.4*0.9)*(1+0.0833+0.09075+0.03025)</f>
        <v>3.4700000000000002E-2</v>
      </c>
      <c r="E57" s="147">
        <v>0</v>
      </c>
    </row>
    <row r="58" spans="1:5" x14ac:dyDescent="0.25">
      <c r="A58" s="157" t="s">
        <v>5</v>
      </c>
      <c r="B58" s="169" t="s">
        <v>35</v>
      </c>
      <c r="C58" s="162"/>
      <c r="D58" s="159">
        <v>1.9400000000000001E-2</v>
      </c>
      <c r="E58" s="147">
        <v>0</v>
      </c>
    </row>
    <row r="59" spans="1:5" ht="25.5" x14ac:dyDescent="0.25">
      <c r="A59" s="157" t="s">
        <v>21</v>
      </c>
      <c r="B59" s="155" t="s">
        <v>365</v>
      </c>
      <c r="C59" s="162"/>
      <c r="D59" s="159">
        <f>D40*D58</f>
        <v>7.1000000000000004E-3</v>
      </c>
      <c r="E59" s="147">
        <v>0</v>
      </c>
    </row>
    <row r="60" spans="1:5" ht="25.5" x14ac:dyDescent="0.25">
      <c r="A60" s="157" t="s">
        <v>24</v>
      </c>
      <c r="B60" s="155" t="s">
        <v>366</v>
      </c>
      <c r="C60" s="162"/>
      <c r="D60" s="159">
        <f>(0.08*0.4)*(0.08*D37)</f>
        <v>2.0000000000000001E-4</v>
      </c>
      <c r="E60" s="147">
        <v>0</v>
      </c>
    </row>
    <row r="61" spans="1:5" x14ac:dyDescent="0.25">
      <c r="A61" s="277" t="s">
        <v>31</v>
      </c>
      <c r="B61" s="278"/>
      <c r="C61" s="278"/>
      <c r="D61" s="170">
        <f>SUM(D55:D60)</f>
        <v>6.59E-2</v>
      </c>
      <c r="E61" s="156">
        <f>SUM(E55:E60)</f>
        <v>0</v>
      </c>
    </row>
    <row r="62" spans="1:5" x14ac:dyDescent="0.25">
      <c r="A62" s="262" t="s">
        <v>367</v>
      </c>
      <c r="B62" s="263"/>
      <c r="C62" s="263"/>
      <c r="D62" s="264"/>
      <c r="E62" s="147"/>
    </row>
    <row r="63" spans="1:5" x14ac:dyDescent="0.25">
      <c r="A63" s="148" t="s">
        <v>28</v>
      </c>
      <c r="B63" s="284" t="s">
        <v>368</v>
      </c>
      <c r="C63" s="263"/>
      <c r="D63" s="264"/>
      <c r="E63" s="149" t="s">
        <v>10</v>
      </c>
    </row>
    <row r="64" spans="1:5" x14ac:dyDescent="0.25">
      <c r="A64" s="157" t="s">
        <v>0</v>
      </c>
      <c r="B64" s="158" t="s">
        <v>401</v>
      </c>
      <c r="C64" s="146"/>
      <c r="D64" s="159">
        <f>D28/12</f>
        <v>9.2999999999999992E-3</v>
      </c>
      <c r="E64" s="147">
        <v>0</v>
      </c>
    </row>
    <row r="65" spans="1:5" ht="25.5" x14ac:dyDescent="0.25">
      <c r="A65" s="157" t="s">
        <v>2</v>
      </c>
      <c r="B65" s="158" t="s">
        <v>369</v>
      </c>
      <c r="C65" s="146"/>
      <c r="D65" s="159">
        <v>1.66E-2</v>
      </c>
      <c r="E65" s="147">
        <v>0</v>
      </c>
    </row>
    <row r="66" spans="1:5" x14ac:dyDescent="0.25">
      <c r="A66" s="157" t="s">
        <v>3</v>
      </c>
      <c r="B66" s="158" t="s">
        <v>370</v>
      </c>
      <c r="C66" s="146"/>
      <c r="D66" s="159">
        <v>2.0000000000000001E-4</v>
      </c>
      <c r="E66" s="147">
        <v>0</v>
      </c>
    </row>
    <row r="67" spans="1:5" x14ac:dyDescent="0.25">
      <c r="A67" s="157" t="s">
        <v>5</v>
      </c>
      <c r="B67" s="158" t="s">
        <v>371</v>
      </c>
      <c r="C67" s="146"/>
      <c r="D67" s="159">
        <v>2.8E-3</v>
      </c>
      <c r="E67" s="147">
        <v>0</v>
      </c>
    </row>
    <row r="68" spans="1:5" x14ac:dyDescent="0.25">
      <c r="A68" s="157" t="s">
        <v>21</v>
      </c>
      <c r="B68" s="158" t="s">
        <v>372</v>
      </c>
      <c r="C68" s="146"/>
      <c r="D68" s="159">
        <v>2.9999999999999997E-4</v>
      </c>
      <c r="E68" s="147">
        <v>0</v>
      </c>
    </row>
    <row r="69" spans="1:5" x14ac:dyDescent="0.25">
      <c r="A69" s="157" t="s">
        <v>24</v>
      </c>
      <c r="B69" s="158" t="s">
        <v>451</v>
      </c>
      <c r="C69" s="162"/>
      <c r="D69" s="159">
        <v>0</v>
      </c>
      <c r="E69" s="147">
        <v>0</v>
      </c>
    </row>
    <row r="70" spans="1:5" x14ac:dyDescent="0.25">
      <c r="A70" s="277" t="s">
        <v>373</v>
      </c>
      <c r="B70" s="278"/>
      <c r="C70" s="279"/>
      <c r="D70" s="170">
        <f>SUM(D64:D69)</f>
        <v>2.92E-2</v>
      </c>
      <c r="E70" s="156">
        <f>SUM(E64:E69)</f>
        <v>0</v>
      </c>
    </row>
    <row r="71" spans="1:5" x14ac:dyDescent="0.25">
      <c r="A71" s="262"/>
      <c r="B71" s="263"/>
      <c r="C71" s="263"/>
      <c r="D71" s="264"/>
      <c r="E71" s="147"/>
    </row>
    <row r="72" spans="1:5" x14ac:dyDescent="0.25">
      <c r="A72" s="148" t="s">
        <v>133</v>
      </c>
      <c r="B72" s="268" t="s">
        <v>374</v>
      </c>
      <c r="C72" s="269"/>
      <c r="D72" s="270"/>
      <c r="E72" s="149" t="s">
        <v>10</v>
      </c>
    </row>
    <row r="73" spans="1:5" x14ac:dyDescent="0.25">
      <c r="A73" s="157" t="s">
        <v>0</v>
      </c>
      <c r="B73" s="158" t="s">
        <v>375</v>
      </c>
      <c r="C73" s="146"/>
      <c r="D73" s="159">
        <v>0.5</v>
      </c>
      <c r="E73" s="147">
        <v>0</v>
      </c>
    </row>
    <row r="74" spans="1:5" x14ac:dyDescent="0.25">
      <c r="A74" s="277" t="s">
        <v>31</v>
      </c>
      <c r="B74" s="278"/>
      <c r="C74" s="278"/>
      <c r="D74" s="160">
        <f>D73</f>
        <v>0.5</v>
      </c>
      <c r="E74" s="156">
        <f>E73</f>
        <v>0</v>
      </c>
    </row>
    <row r="75" spans="1:5" x14ac:dyDescent="0.25">
      <c r="A75" s="262" t="s">
        <v>376</v>
      </c>
      <c r="B75" s="263"/>
      <c r="C75" s="263"/>
      <c r="D75" s="264"/>
      <c r="E75" s="147"/>
    </row>
    <row r="76" spans="1:5" x14ac:dyDescent="0.25">
      <c r="A76" s="148">
        <v>4</v>
      </c>
      <c r="B76" s="268" t="s">
        <v>36</v>
      </c>
      <c r="C76" s="269"/>
      <c r="D76" s="270"/>
      <c r="E76" s="149" t="s">
        <v>10</v>
      </c>
    </row>
    <row r="77" spans="1:5" x14ac:dyDescent="0.25">
      <c r="A77" s="157" t="s">
        <v>28</v>
      </c>
      <c r="B77" s="158" t="s">
        <v>368</v>
      </c>
      <c r="C77" s="146"/>
      <c r="D77" s="159">
        <f>D70</f>
        <v>2.92E-2</v>
      </c>
      <c r="E77" s="147">
        <v>0</v>
      </c>
    </row>
    <row r="78" spans="1:5" x14ac:dyDescent="0.25">
      <c r="A78" s="157" t="s">
        <v>32</v>
      </c>
      <c r="B78" s="158" t="s">
        <v>374</v>
      </c>
      <c r="C78" s="162"/>
      <c r="D78" s="159">
        <f>D74</f>
        <v>0.5</v>
      </c>
      <c r="E78" s="147">
        <v>0</v>
      </c>
    </row>
    <row r="79" spans="1:5" x14ac:dyDescent="0.25">
      <c r="A79" s="277" t="s">
        <v>377</v>
      </c>
      <c r="B79" s="278"/>
      <c r="C79" s="279"/>
      <c r="D79" s="170">
        <f>SUM(D74:D78)</f>
        <v>1.0291999999999999</v>
      </c>
      <c r="E79" s="156">
        <f>SUM(E77:E78)</f>
        <v>0</v>
      </c>
    </row>
    <row r="80" spans="1:5" x14ac:dyDescent="0.25">
      <c r="A80" s="262" t="s">
        <v>378</v>
      </c>
      <c r="B80" s="263"/>
      <c r="C80" s="263"/>
      <c r="D80" s="264"/>
      <c r="E80" s="147"/>
    </row>
    <row r="81" spans="1:5" x14ac:dyDescent="0.25">
      <c r="A81" s="148">
        <v>5</v>
      </c>
      <c r="B81" s="268" t="s">
        <v>379</v>
      </c>
      <c r="C81" s="269"/>
      <c r="D81" s="270"/>
      <c r="E81" s="149" t="s">
        <v>10</v>
      </c>
    </row>
    <row r="82" spans="1:5" x14ac:dyDescent="0.25">
      <c r="A82" s="157" t="s">
        <v>0</v>
      </c>
      <c r="B82" s="158" t="s">
        <v>380</v>
      </c>
      <c r="C82" s="146"/>
      <c r="D82" s="159" t="s">
        <v>133</v>
      </c>
      <c r="E82" s="147">
        <v>0</v>
      </c>
    </row>
    <row r="83" spans="1:5" x14ac:dyDescent="0.25">
      <c r="A83" s="157" t="s">
        <v>2</v>
      </c>
      <c r="B83" s="158" t="s">
        <v>381</v>
      </c>
      <c r="C83" s="146"/>
      <c r="D83" s="159"/>
      <c r="E83" s="147">
        <v>0</v>
      </c>
    </row>
    <row r="84" spans="1:5" x14ac:dyDescent="0.25">
      <c r="A84" s="157" t="s">
        <v>3</v>
      </c>
      <c r="B84" s="158" t="s">
        <v>200</v>
      </c>
      <c r="C84" s="146"/>
      <c r="D84" s="159"/>
      <c r="E84" s="147">
        <v>0</v>
      </c>
    </row>
    <row r="85" spans="1:5" ht="25.5" x14ac:dyDescent="0.25">
      <c r="A85" s="157" t="s">
        <v>5</v>
      </c>
      <c r="B85" s="158" t="s">
        <v>382</v>
      </c>
      <c r="C85" s="146"/>
      <c r="D85" s="159"/>
      <c r="E85" s="147">
        <v>0</v>
      </c>
    </row>
    <row r="86" spans="1:5" x14ac:dyDescent="0.25">
      <c r="A86" s="157" t="s">
        <v>21</v>
      </c>
      <c r="B86" s="158" t="s">
        <v>402</v>
      </c>
      <c r="C86" s="162"/>
      <c r="D86" s="159" t="s">
        <v>133</v>
      </c>
      <c r="E86" s="147">
        <v>0</v>
      </c>
    </row>
    <row r="87" spans="1:5" x14ac:dyDescent="0.25">
      <c r="A87" s="277" t="s">
        <v>384</v>
      </c>
      <c r="B87" s="278"/>
      <c r="C87" s="279"/>
      <c r="D87" s="170" t="s">
        <v>133</v>
      </c>
      <c r="E87" s="156">
        <f>SUM(E82:E86)</f>
        <v>0</v>
      </c>
    </row>
    <row r="88" spans="1:5" x14ac:dyDescent="0.25">
      <c r="A88" s="259" t="s">
        <v>37</v>
      </c>
      <c r="B88" s="261"/>
      <c r="C88" s="285" t="s">
        <v>31</v>
      </c>
      <c r="D88" s="261"/>
      <c r="E88" s="147">
        <v>0</v>
      </c>
    </row>
    <row r="89" spans="1:5" ht="28.5" customHeight="1" x14ac:dyDescent="0.25">
      <c r="A89" s="286" t="s">
        <v>385</v>
      </c>
      <c r="B89" s="287"/>
      <c r="C89" s="287"/>
      <c r="D89" s="171"/>
      <c r="E89" s="156">
        <f>E88</f>
        <v>0</v>
      </c>
    </row>
    <row r="90" spans="1:5" x14ac:dyDescent="0.25">
      <c r="A90" s="262" t="s">
        <v>386</v>
      </c>
      <c r="B90" s="263"/>
      <c r="C90" s="263" t="s">
        <v>38</v>
      </c>
      <c r="D90" s="264" t="s">
        <v>39</v>
      </c>
      <c r="E90" s="147"/>
    </row>
    <row r="91" spans="1:5" x14ac:dyDescent="0.25">
      <c r="A91" s="148">
        <v>6</v>
      </c>
      <c r="B91" s="268" t="s">
        <v>40</v>
      </c>
      <c r="C91" s="269"/>
      <c r="D91" s="270"/>
      <c r="E91" s="149" t="s">
        <v>10</v>
      </c>
    </row>
    <row r="92" spans="1:5" x14ac:dyDescent="0.25">
      <c r="A92" s="148" t="s">
        <v>0</v>
      </c>
      <c r="B92" s="158" t="s">
        <v>41</v>
      </c>
      <c r="C92" s="288">
        <v>0.05</v>
      </c>
      <c r="D92" s="289"/>
      <c r="E92" s="147">
        <v>0</v>
      </c>
    </row>
    <row r="93" spans="1:5" x14ac:dyDescent="0.25">
      <c r="A93" s="148" t="s">
        <v>2</v>
      </c>
      <c r="B93" s="158" t="s">
        <v>42</v>
      </c>
      <c r="C93" s="288">
        <v>6.7900000000000002E-2</v>
      </c>
      <c r="D93" s="289"/>
      <c r="E93" s="147">
        <v>0</v>
      </c>
    </row>
    <row r="94" spans="1:5" x14ac:dyDescent="0.25">
      <c r="A94" s="290" t="s">
        <v>3</v>
      </c>
      <c r="B94" s="292" t="s">
        <v>54</v>
      </c>
      <c r="C94" s="293"/>
      <c r="D94" s="172">
        <f>+(100-14.25)/100</f>
        <v>0.85750000000000004</v>
      </c>
      <c r="E94" s="147">
        <v>0</v>
      </c>
    </row>
    <row r="95" spans="1:5" x14ac:dyDescent="0.25">
      <c r="A95" s="290"/>
      <c r="B95" s="173" t="s">
        <v>43</v>
      </c>
      <c r="C95" s="169"/>
      <c r="D95" s="169"/>
      <c r="E95" s="147">
        <v>0</v>
      </c>
    </row>
    <row r="96" spans="1:5" x14ac:dyDescent="0.25">
      <c r="A96" s="290"/>
      <c r="B96" s="175" t="s">
        <v>44</v>
      </c>
      <c r="C96" s="176"/>
      <c r="D96" s="177"/>
      <c r="E96" s="147"/>
    </row>
    <row r="97" spans="1:5" x14ac:dyDescent="0.25">
      <c r="A97" s="290"/>
      <c r="B97" s="178" t="s">
        <v>387</v>
      </c>
      <c r="C97" s="179"/>
      <c r="D97" s="159">
        <v>1.6500000000000001E-2</v>
      </c>
      <c r="E97" s="147">
        <v>0</v>
      </c>
    </row>
    <row r="98" spans="1:5" x14ac:dyDescent="0.25">
      <c r="A98" s="290"/>
      <c r="B98" s="178" t="s">
        <v>388</v>
      </c>
      <c r="C98" s="179"/>
      <c r="D98" s="159">
        <v>7.5999999999999998E-2</v>
      </c>
      <c r="E98" s="147">
        <v>0</v>
      </c>
    </row>
    <row r="99" spans="1:5" x14ac:dyDescent="0.25">
      <c r="A99" s="290"/>
      <c r="B99" s="180" t="s">
        <v>45</v>
      </c>
      <c r="C99" s="181"/>
      <c r="D99" s="161"/>
      <c r="E99" s="147"/>
    </row>
    <row r="100" spans="1:5" x14ac:dyDescent="0.25">
      <c r="A100" s="290"/>
      <c r="B100" s="180" t="s">
        <v>46</v>
      </c>
      <c r="C100" s="181"/>
      <c r="D100" s="182"/>
      <c r="E100" s="147"/>
    </row>
    <row r="101" spans="1:5" ht="15.75" thickBot="1" x14ac:dyDescent="0.3">
      <c r="A101" s="291"/>
      <c r="B101" s="183" t="s">
        <v>203</v>
      </c>
      <c r="C101" s="184"/>
      <c r="D101" s="185">
        <v>0.05</v>
      </c>
      <c r="E101" s="147">
        <v>0</v>
      </c>
    </row>
    <row r="102" spans="1:5" ht="15.75" thickBot="1" x14ac:dyDescent="0.3">
      <c r="A102" s="187"/>
      <c r="B102" s="188" t="s">
        <v>47</v>
      </c>
      <c r="C102" s="188"/>
      <c r="D102" s="189">
        <f>SUM(D97:D101)</f>
        <v>0.14249999999999999</v>
      </c>
      <c r="E102" s="190">
        <f>SUM(E97:E101)</f>
        <v>0</v>
      </c>
    </row>
    <row r="103" spans="1:5" x14ac:dyDescent="0.25">
      <c r="A103" s="294" t="s">
        <v>48</v>
      </c>
      <c r="B103" s="295"/>
      <c r="C103" s="295"/>
      <c r="D103" s="296"/>
      <c r="E103" s="191">
        <f>+E92+E93+E102</f>
        <v>0</v>
      </c>
    </row>
    <row r="104" spans="1:5" x14ac:dyDescent="0.25">
      <c r="A104" s="259" t="s">
        <v>49</v>
      </c>
      <c r="B104" s="260"/>
      <c r="C104" s="260"/>
      <c r="D104" s="261"/>
      <c r="E104" s="141" t="s">
        <v>10</v>
      </c>
    </row>
    <row r="105" spans="1:5" x14ac:dyDescent="0.25">
      <c r="A105" s="148" t="s">
        <v>0</v>
      </c>
      <c r="B105" s="268" t="s">
        <v>50</v>
      </c>
      <c r="C105" s="297"/>
      <c r="D105" s="298"/>
      <c r="E105" s="147">
        <v>0</v>
      </c>
    </row>
    <row r="106" spans="1:5" x14ac:dyDescent="0.25">
      <c r="A106" s="148" t="s">
        <v>2</v>
      </c>
      <c r="B106" s="268" t="s">
        <v>389</v>
      </c>
      <c r="C106" s="297"/>
      <c r="D106" s="298"/>
      <c r="E106" s="147">
        <v>0</v>
      </c>
    </row>
    <row r="107" spans="1:5" x14ac:dyDescent="0.25">
      <c r="A107" s="148" t="s">
        <v>3</v>
      </c>
      <c r="B107" s="268" t="s">
        <v>390</v>
      </c>
      <c r="C107" s="297"/>
      <c r="D107" s="298"/>
      <c r="E107" s="147">
        <v>0</v>
      </c>
    </row>
    <row r="108" spans="1:5" x14ac:dyDescent="0.25">
      <c r="A108" s="148" t="s">
        <v>5</v>
      </c>
      <c r="B108" s="268" t="s">
        <v>391</v>
      </c>
      <c r="C108" s="297"/>
      <c r="D108" s="298"/>
      <c r="E108" s="147">
        <v>0</v>
      </c>
    </row>
    <row r="109" spans="1:5" x14ac:dyDescent="0.25">
      <c r="A109" s="148" t="s">
        <v>5</v>
      </c>
      <c r="B109" s="268" t="s">
        <v>392</v>
      </c>
      <c r="C109" s="297"/>
      <c r="D109" s="298"/>
      <c r="E109" s="147">
        <v>0</v>
      </c>
    </row>
    <row r="110" spans="1:5" x14ac:dyDescent="0.25">
      <c r="A110" s="302" t="s">
        <v>51</v>
      </c>
      <c r="B110" s="303"/>
      <c r="C110" s="304"/>
      <c r="D110" s="167"/>
      <c r="E110" s="147">
        <f>SUM(E105:E109)</f>
        <v>0</v>
      </c>
    </row>
    <row r="111" spans="1:5" x14ac:dyDescent="0.25">
      <c r="A111" s="148" t="s">
        <v>21</v>
      </c>
      <c r="B111" s="268" t="s">
        <v>452</v>
      </c>
      <c r="C111" s="297"/>
      <c r="D111" s="298"/>
      <c r="E111" s="147">
        <v>0</v>
      </c>
    </row>
    <row r="112" spans="1:5" ht="15.75" thickBot="1" x14ac:dyDescent="0.3">
      <c r="A112" s="299" t="s">
        <v>53</v>
      </c>
      <c r="B112" s="300"/>
      <c r="C112" s="300"/>
      <c r="D112" s="301"/>
      <c r="E112" s="192">
        <f>SUM(E110:E111)</f>
        <v>0</v>
      </c>
    </row>
  </sheetData>
  <mergeCells count="68">
    <mergeCell ref="B111:D111"/>
    <mergeCell ref="A112:D112"/>
    <mergeCell ref="B105:D105"/>
    <mergeCell ref="B106:D106"/>
    <mergeCell ref="B107:D107"/>
    <mergeCell ref="B108:D108"/>
    <mergeCell ref="B109:D109"/>
    <mergeCell ref="A110:C110"/>
    <mergeCell ref="A104:D104"/>
    <mergeCell ref="A87:C87"/>
    <mergeCell ref="A88:B88"/>
    <mergeCell ref="C88:D88"/>
    <mergeCell ref="A89:C89"/>
    <mergeCell ref="A90:D90"/>
    <mergeCell ref="B91:D91"/>
    <mergeCell ref="C92:D92"/>
    <mergeCell ref="C93:D93"/>
    <mergeCell ref="A94:A101"/>
    <mergeCell ref="B94:C94"/>
    <mergeCell ref="A103:D103"/>
    <mergeCell ref="B81:D81"/>
    <mergeCell ref="A61:C61"/>
    <mergeCell ref="A62:D62"/>
    <mergeCell ref="B63:D63"/>
    <mergeCell ref="A70:C70"/>
    <mergeCell ref="A71:D71"/>
    <mergeCell ref="B72:D72"/>
    <mergeCell ref="A74:C74"/>
    <mergeCell ref="A75:D75"/>
    <mergeCell ref="B76:D76"/>
    <mergeCell ref="A79:C79"/>
    <mergeCell ref="A80:D80"/>
    <mergeCell ref="B54:D54"/>
    <mergeCell ref="B26:D26"/>
    <mergeCell ref="A29:C29"/>
    <mergeCell ref="A30:E30"/>
    <mergeCell ref="B31:D31"/>
    <mergeCell ref="A40:C40"/>
    <mergeCell ref="B41:D41"/>
    <mergeCell ref="A47:D47"/>
    <mergeCell ref="A48:D48"/>
    <mergeCell ref="B49:D49"/>
    <mergeCell ref="A52:C52"/>
    <mergeCell ref="A53:D53"/>
    <mergeCell ref="A25:D25"/>
    <mergeCell ref="C14:E14"/>
    <mergeCell ref="A15:D15"/>
    <mergeCell ref="B16:D16"/>
    <mergeCell ref="C17:D17"/>
    <mergeCell ref="C18:D18"/>
    <mergeCell ref="C19:D19"/>
    <mergeCell ref="C20:D20"/>
    <mergeCell ref="C21:D21"/>
    <mergeCell ref="C22:D22"/>
    <mergeCell ref="C23:D23"/>
    <mergeCell ref="A24:D24"/>
    <mergeCell ref="C13:E13"/>
    <mergeCell ref="A1:E1"/>
    <mergeCell ref="A2:E2"/>
    <mergeCell ref="C3:E3"/>
    <mergeCell ref="C4:E4"/>
    <mergeCell ref="C5:E5"/>
    <mergeCell ref="C6:E6"/>
    <mergeCell ref="A7:E7"/>
    <mergeCell ref="A8:E8"/>
    <mergeCell ref="A9:E9"/>
    <mergeCell ref="A10:D10"/>
    <mergeCell ref="C11:E11"/>
  </mergeCells>
  <hyperlinks>
    <hyperlink ref="B39" r:id="rId1" display="08 - Sebrae 0,3% ou 0,6% - IN nº 03, MPS/SRP/2005, Anexo II e III ver código da Tabela"/>
  </hyperlinks>
  <pageMargins left="0.511811024" right="0.511811024" top="0.78740157499999996" bottom="0.78740157499999996" header="0.31496062000000002" footer="0.31496062000000002"/>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showGridLines="0" topLeftCell="A79" zoomScaleNormal="100" workbookViewId="0">
      <selection activeCell="E88" sqref="E88"/>
    </sheetView>
  </sheetViews>
  <sheetFormatPr defaultRowHeight="15" x14ac:dyDescent="0.25"/>
  <cols>
    <col min="1" max="1" width="7.42578125" customWidth="1"/>
    <col min="2" max="2" width="45.5703125" customWidth="1"/>
    <col min="3" max="3" width="7.7109375" customWidth="1"/>
    <col min="4" max="4" width="15.85546875" customWidth="1"/>
    <col min="5" max="5" width="14" customWidth="1"/>
  </cols>
  <sheetData>
    <row r="1" spans="1:5" ht="21.75" thickBot="1" x14ac:dyDescent="0.3">
      <c r="A1" s="238" t="s">
        <v>134</v>
      </c>
      <c r="B1" s="239"/>
      <c r="C1" s="239"/>
      <c r="D1" s="239"/>
      <c r="E1" s="240"/>
    </row>
    <row r="2" spans="1:5" x14ac:dyDescent="0.25">
      <c r="A2" s="241" t="s">
        <v>418</v>
      </c>
      <c r="B2" s="242"/>
      <c r="C2" s="242"/>
      <c r="D2" s="242"/>
      <c r="E2" s="243"/>
    </row>
    <row r="3" spans="1:5" ht="15" customHeight="1" x14ac:dyDescent="0.25">
      <c r="A3" s="139" t="s">
        <v>0</v>
      </c>
      <c r="B3" s="140" t="s">
        <v>1</v>
      </c>
      <c r="C3" s="244" t="s">
        <v>450</v>
      </c>
      <c r="D3" s="245"/>
      <c r="E3" s="246"/>
    </row>
    <row r="4" spans="1:5" ht="15" customHeight="1" x14ac:dyDescent="0.25">
      <c r="A4" s="139" t="s">
        <v>2</v>
      </c>
      <c r="B4" s="140" t="s">
        <v>139</v>
      </c>
      <c r="C4" s="247" t="s">
        <v>412</v>
      </c>
      <c r="D4" s="248"/>
      <c r="E4" s="249"/>
    </row>
    <row r="5" spans="1:5" ht="25.5" x14ac:dyDescent="0.25">
      <c r="A5" s="139" t="s">
        <v>3</v>
      </c>
      <c r="B5" s="140" t="s">
        <v>4</v>
      </c>
      <c r="C5" s="247" t="s">
        <v>449</v>
      </c>
      <c r="D5" s="248"/>
      <c r="E5" s="249"/>
    </row>
    <row r="6" spans="1:5" x14ac:dyDescent="0.25">
      <c r="A6" s="139" t="s">
        <v>5</v>
      </c>
      <c r="B6" s="140" t="s">
        <v>335</v>
      </c>
      <c r="C6" s="247">
        <v>12</v>
      </c>
      <c r="D6" s="248"/>
      <c r="E6" s="249"/>
    </row>
    <row r="7" spans="1:5" x14ac:dyDescent="0.25">
      <c r="A7" s="250" t="s">
        <v>6</v>
      </c>
      <c r="B7" s="251"/>
      <c r="C7" s="251"/>
      <c r="D7" s="251"/>
      <c r="E7" s="252"/>
    </row>
    <row r="8" spans="1:5" x14ac:dyDescent="0.25">
      <c r="A8" s="253" t="s">
        <v>7</v>
      </c>
      <c r="B8" s="254"/>
      <c r="C8" s="254"/>
      <c r="D8" s="254"/>
      <c r="E8" s="255"/>
    </row>
    <row r="9" spans="1:5" x14ac:dyDescent="0.25">
      <c r="A9" s="256" t="s">
        <v>8</v>
      </c>
      <c r="B9" s="257"/>
      <c r="C9" s="257"/>
      <c r="D9" s="257"/>
      <c r="E9" s="258"/>
    </row>
    <row r="10" spans="1:5" x14ac:dyDescent="0.25">
      <c r="A10" s="259" t="s">
        <v>9</v>
      </c>
      <c r="B10" s="260"/>
      <c r="C10" s="260"/>
      <c r="D10" s="261"/>
      <c r="E10" s="141" t="s">
        <v>10</v>
      </c>
    </row>
    <row r="11" spans="1:5" ht="25.5" customHeight="1" x14ac:dyDescent="0.25">
      <c r="A11" s="139"/>
      <c r="B11" s="142" t="s">
        <v>135</v>
      </c>
      <c r="C11" s="247" t="s">
        <v>412</v>
      </c>
      <c r="D11" s="248"/>
      <c r="E11" s="249"/>
    </row>
    <row r="12" spans="1:5" x14ac:dyDescent="0.25">
      <c r="A12" s="139">
        <v>2</v>
      </c>
      <c r="B12" s="142" t="s">
        <v>11</v>
      </c>
      <c r="C12" s="143"/>
      <c r="D12" s="144"/>
      <c r="E12" s="145">
        <v>0</v>
      </c>
    </row>
    <row r="13" spans="1:5" ht="25.5" x14ac:dyDescent="0.25">
      <c r="A13" s="139">
        <v>3</v>
      </c>
      <c r="B13" s="142" t="s">
        <v>12</v>
      </c>
      <c r="C13" s="235" t="s">
        <v>413</v>
      </c>
      <c r="D13" s="236"/>
      <c r="E13" s="237"/>
    </row>
    <row r="14" spans="1:5" x14ac:dyDescent="0.25">
      <c r="A14" s="139">
        <v>4</v>
      </c>
      <c r="B14" s="146" t="s">
        <v>13</v>
      </c>
      <c r="C14" s="265" t="s">
        <v>336</v>
      </c>
      <c r="D14" s="266"/>
      <c r="E14" s="267"/>
    </row>
    <row r="15" spans="1:5" x14ac:dyDescent="0.25">
      <c r="A15" s="262" t="s">
        <v>14</v>
      </c>
      <c r="B15" s="263"/>
      <c r="C15" s="263"/>
      <c r="D15" s="264"/>
      <c r="E15" s="147"/>
    </row>
    <row r="16" spans="1:5" x14ac:dyDescent="0.25">
      <c r="A16" s="202">
        <v>1</v>
      </c>
      <c r="B16" s="268" t="s">
        <v>15</v>
      </c>
      <c r="C16" s="269"/>
      <c r="D16" s="270"/>
      <c r="E16" s="149" t="s">
        <v>10</v>
      </c>
    </row>
    <row r="17" spans="1:5" x14ac:dyDescent="0.25">
      <c r="A17" s="150" t="s">
        <v>0</v>
      </c>
      <c r="B17" s="151" t="s">
        <v>16</v>
      </c>
      <c r="C17" s="271"/>
      <c r="D17" s="272"/>
      <c r="E17" s="152">
        <f>+E12</f>
        <v>0</v>
      </c>
    </row>
    <row r="18" spans="1:5" ht="15" customHeight="1" x14ac:dyDescent="0.25">
      <c r="A18" s="150" t="s">
        <v>2</v>
      </c>
      <c r="B18" s="151" t="s">
        <v>17</v>
      </c>
      <c r="C18" s="273"/>
      <c r="D18" s="274"/>
      <c r="E18" s="153">
        <v>0</v>
      </c>
    </row>
    <row r="19" spans="1:5" ht="15" customHeight="1" x14ac:dyDescent="0.25">
      <c r="A19" s="150" t="s">
        <v>3</v>
      </c>
      <c r="B19" s="151" t="s">
        <v>444</v>
      </c>
      <c r="C19" s="273"/>
      <c r="D19" s="274"/>
      <c r="E19" s="153">
        <v>0</v>
      </c>
    </row>
    <row r="20" spans="1:5" ht="15" customHeight="1" x14ac:dyDescent="0.25">
      <c r="A20" s="150" t="s">
        <v>5</v>
      </c>
      <c r="B20" s="151" t="s">
        <v>19</v>
      </c>
      <c r="C20" s="273"/>
      <c r="D20" s="274"/>
      <c r="E20" s="153">
        <f>(((E17/180)*0.2))*0</f>
        <v>0</v>
      </c>
    </row>
    <row r="21" spans="1:5" ht="15" customHeight="1" x14ac:dyDescent="0.25">
      <c r="A21" s="150" t="s">
        <v>21</v>
      </c>
      <c r="B21" s="151" t="s">
        <v>22</v>
      </c>
      <c r="C21" s="275"/>
      <c r="D21" s="276"/>
      <c r="E21" s="153">
        <v>0</v>
      </c>
    </row>
    <row r="22" spans="1:5" x14ac:dyDescent="0.25">
      <c r="A22" s="150" t="s">
        <v>24</v>
      </c>
      <c r="B22" s="154" t="s">
        <v>136</v>
      </c>
      <c r="C22" s="273"/>
      <c r="D22" s="274"/>
      <c r="E22" s="153">
        <v>0</v>
      </c>
    </row>
    <row r="23" spans="1:5" x14ac:dyDescent="0.25">
      <c r="A23" s="150" t="s">
        <v>25</v>
      </c>
      <c r="B23" s="155" t="s">
        <v>137</v>
      </c>
      <c r="C23" s="273"/>
      <c r="D23" s="274"/>
      <c r="E23" s="153">
        <v>0</v>
      </c>
    </row>
    <row r="24" spans="1:5" x14ac:dyDescent="0.25">
      <c r="A24" s="277" t="s">
        <v>26</v>
      </c>
      <c r="B24" s="278"/>
      <c r="C24" s="278"/>
      <c r="D24" s="279"/>
      <c r="E24" s="156">
        <f>SUM(E17:E23)</f>
        <v>0</v>
      </c>
    </row>
    <row r="25" spans="1:5" x14ac:dyDescent="0.25">
      <c r="A25" s="262" t="s">
        <v>55</v>
      </c>
      <c r="B25" s="263"/>
      <c r="C25" s="263"/>
      <c r="D25" s="264"/>
      <c r="E25" s="147"/>
    </row>
    <row r="26" spans="1:5" x14ac:dyDescent="0.25">
      <c r="A26" s="202" t="s">
        <v>158</v>
      </c>
      <c r="B26" s="268" t="s">
        <v>339</v>
      </c>
      <c r="C26" s="269"/>
      <c r="D26" s="270"/>
      <c r="E26" s="149" t="s">
        <v>10</v>
      </c>
    </row>
    <row r="27" spans="1:5" x14ac:dyDescent="0.25">
      <c r="A27" s="157" t="s">
        <v>0</v>
      </c>
      <c r="B27" s="158" t="s">
        <v>33</v>
      </c>
      <c r="C27" s="146"/>
      <c r="D27" s="159">
        <f>1/12</f>
        <v>8.3299999999999999E-2</v>
      </c>
      <c r="E27" s="147">
        <v>0</v>
      </c>
    </row>
    <row r="28" spans="1:5" x14ac:dyDescent="0.25">
      <c r="A28" s="157" t="s">
        <v>2</v>
      </c>
      <c r="B28" s="158" t="s">
        <v>443</v>
      </c>
      <c r="C28" s="146"/>
      <c r="D28" s="159">
        <v>0.1111</v>
      </c>
      <c r="E28" s="147">
        <v>0</v>
      </c>
    </row>
    <row r="29" spans="1:5" x14ac:dyDescent="0.25">
      <c r="A29" s="277" t="s">
        <v>31</v>
      </c>
      <c r="B29" s="278"/>
      <c r="C29" s="280"/>
      <c r="D29" s="160">
        <f>SUM(D27:D28)</f>
        <v>0.19439999999999999</v>
      </c>
      <c r="E29" s="156">
        <f>SUM(E27:E28)</f>
        <v>0</v>
      </c>
    </row>
    <row r="30" spans="1:5" ht="25.5" customHeight="1" x14ac:dyDescent="0.25">
      <c r="A30" s="281" t="s">
        <v>340</v>
      </c>
      <c r="B30" s="282"/>
      <c r="C30" s="282"/>
      <c r="D30" s="282"/>
      <c r="E30" s="283"/>
    </row>
    <row r="31" spans="1:5" x14ac:dyDescent="0.25">
      <c r="A31" s="202" t="s">
        <v>159</v>
      </c>
      <c r="B31" s="268" t="s">
        <v>29</v>
      </c>
      <c r="C31" s="269"/>
      <c r="D31" s="270"/>
      <c r="E31" s="149" t="s">
        <v>10</v>
      </c>
    </row>
    <row r="32" spans="1:5" x14ac:dyDescent="0.25">
      <c r="A32" s="157" t="s">
        <v>0</v>
      </c>
      <c r="B32" s="161" t="s">
        <v>341</v>
      </c>
      <c r="C32" s="146"/>
      <c r="D32" s="159">
        <v>0.2</v>
      </c>
      <c r="E32" s="147">
        <v>0</v>
      </c>
    </row>
    <row r="33" spans="1:5" x14ac:dyDescent="0.25">
      <c r="A33" s="157" t="s">
        <v>2</v>
      </c>
      <c r="B33" s="162" t="s">
        <v>342</v>
      </c>
      <c r="C33" s="146"/>
      <c r="D33" s="159">
        <v>1.4999999999999999E-2</v>
      </c>
      <c r="E33" s="147">
        <v>0</v>
      </c>
    </row>
    <row r="34" spans="1:5" x14ac:dyDescent="0.25">
      <c r="A34" s="157" t="s">
        <v>3</v>
      </c>
      <c r="B34" s="146" t="s">
        <v>343</v>
      </c>
      <c r="C34" s="146"/>
      <c r="D34" s="159">
        <v>0.01</v>
      </c>
      <c r="E34" s="147">
        <v>0</v>
      </c>
    </row>
    <row r="35" spans="1:5" x14ac:dyDescent="0.25">
      <c r="A35" s="157" t="s">
        <v>5</v>
      </c>
      <c r="B35" s="163" t="s">
        <v>344</v>
      </c>
      <c r="C35" s="146"/>
      <c r="D35" s="159">
        <v>2E-3</v>
      </c>
      <c r="E35" s="147">
        <v>0</v>
      </c>
    </row>
    <row r="36" spans="1:5" x14ac:dyDescent="0.25">
      <c r="A36" s="157" t="s">
        <v>21</v>
      </c>
      <c r="B36" s="146" t="s">
        <v>345</v>
      </c>
      <c r="C36" s="146"/>
      <c r="D36" s="159">
        <v>2.5000000000000001E-2</v>
      </c>
      <c r="E36" s="147">
        <v>0</v>
      </c>
    </row>
    <row r="37" spans="1:5" x14ac:dyDescent="0.25">
      <c r="A37" s="157" t="s">
        <v>24</v>
      </c>
      <c r="B37" s="162" t="s">
        <v>346</v>
      </c>
      <c r="C37" s="146"/>
      <c r="D37" s="159">
        <v>0.08</v>
      </c>
      <c r="E37" s="147">
        <v>0</v>
      </c>
    </row>
    <row r="38" spans="1:5" x14ac:dyDescent="0.25">
      <c r="A38" s="157" t="s">
        <v>25</v>
      </c>
      <c r="B38" s="163" t="s">
        <v>442</v>
      </c>
      <c r="C38" s="146"/>
      <c r="D38" s="159">
        <v>0.03</v>
      </c>
      <c r="E38" s="147">
        <v>0</v>
      </c>
    </row>
    <row r="39" spans="1:5" x14ac:dyDescent="0.25">
      <c r="A39" s="157" t="s">
        <v>30</v>
      </c>
      <c r="B39" s="164" t="s">
        <v>348</v>
      </c>
      <c r="C39" s="146"/>
      <c r="D39" s="159">
        <v>6.0000000000000001E-3</v>
      </c>
      <c r="E39" s="147">
        <v>0</v>
      </c>
    </row>
    <row r="40" spans="1:5" x14ac:dyDescent="0.25">
      <c r="A40" s="277" t="s">
        <v>31</v>
      </c>
      <c r="B40" s="278"/>
      <c r="C40" s="280"/>
      <c r="D40" s="160">
        <f>SUM(D32:D39)</f>
        <v>0.36799999999999999</v>
      </c>
      <c r="E40" s="156">
        <f>SUM(E32:E39)</f>
        <v>0</v>
      </c>
    </row>
    <row r="41" spans="1:5" x14ac:dyDescent="0.25">
      <c r="A41" s="202" t="s">
        <v>349</v>
      </c>
      <c r="B41" s="268" t="s">
        <v>350</v>
      </c>
      <c r="C41" s="269"/>
      <c r="D41" s="270"/>
      <c r="E41" s="149" t="s">
        <v>10</v>
      </c>
    </row>
    <row r="42" spans="1:5" x14ac:dyDescent="0.25">
      <c r="A42" s="157" t="s">
        <v>0</v>
      </c>
      <c r="B42" s="155" t="s">
        <v>351</v>
      </c>
      <c r="C42" s="146"/>
      <c r="D42" s="154"/>
      <c r="E42" s="147">
        <v>0</v>
      </c>
    </row>
    <row r="43" spans="1:5" x14ac:dyDescent="0.25">
      <c r="A43" s="157" t="s">
        <v>2</v>
      </c>
      <c r="B43" s="155" t="s">
        <v>352</v>
      </c>
      <c r="C43" s="146"/>
      <c r="D43" s="166"/>
      <c r="E43" s="147">
        <v>0</v>
      </c>
    </row>
    <row r="44" spans="1:5" x14ac:dyDescent="0.25">
      <c r="A44" s="157" t="s">
        <v>3</v>
      </c>
      <c r="B44" s="155" t="s">
        <v>353</v>
      </c>
      <c r="C44" s="146"/>
      <c r="D44" s="166"/>
      <c r="E44" s="147">
        <v>0</v>
      </c>
    </row>
    <row r="45" spans="1:5" x14ac:dyDescent="0.25">
      <c r="A45" s="157" t="s">
        <v>5</v>
      </c>
      <c r="B45" s="155" t="s">
        <v>354</v>
      </c>
      <c r="C45" s="146"/>
      <c r="D45" s="166"/>
      <c r="E45" s="147">
        <v>0</v>
      </c>
    </row>
    <row r="46" spans="1:5" x14ac:dyDescent="0.25">
      <c r="A46" s="157" t="s">
        <v>21</v>
      </c>
      <c r="B46" s="155" t="s">
        <v>355</v>
      </c>
      <c r="C46" s="146"/>
      <c r="D46" s="166"/>
      <c r="E46" s="147">
        <v>0</v>
      </c>
    </row>
    <row r="47" spans="1:5" x14ac:dyDescent="0.25">
      <c r="A47" s="277" t="s">
        <v>27</v>
      </c>
      <c r="B47" s="278"/>
      <c r="C47" s="278"/>
      <c r="D47" s="279"/>
      <c r="E47" s="156">
        <f>SUM(E42:E46)</f>
        <v>0</v>
      </c>
    </row>
    <row r="48" spans="1:5" x14ac:dyDescent="0.25">
      <c r="A48" s="262" t="s">
        <v>356</v>
      </c>
      <c r="B48" s="263"/>
      <c r="C48" s="263"/>
      <c r="D48" s="264"/>
      <c r="E48" s="147"/>
    </row>
    <row r="49" spans="1:5" x14ac:dyDescent="0.25">
      <c r="A49" s="202" t="s">
        <v>158</v>
      </c>
      <c r="B49" s="268" t="s">
        <v>357</v>
      </c>
      <c r="C49" s="269"/>
      <c r="D49" s="270"/>
      <c r="E49" s="147">
        <v>0</v>
      </c>
    </row>
    <row r="50" spans="1:5" x14ac:dyDescent="0.25">
      <c r="A50" s="202" t="s">
        <v>159</v>
      </c>
      <c r="B50" s="158" t="s">
        <v>358</v>
      </c>
      <c r="C50" s="146"/>
      <c r="D50" s="167" t="s">
        <v>133</v>
      </c>
      <c r="E50" s="147">
        <v>0</v>
      </c>
    </row>
    <row r="51" spans="1:5" x14ac:dyDescent="0.25">
      <c r="A51" s="202" t="s">
        <v>349</v>
      </c>
      <c r="B51" s="158" t="s">
        <v>359</v>
      </c>
      <c r="C51" s="146"/>
      <c r="D51" s="167" t="s">
        <v>133</v>
      </c>
      <c r="E51" s="147">
        <v>0</v>
      </c>
    </row>
    <row r="52" spans="1:5" x14ac:dyDescent="0.25">
      <c r="A52" s="277" t="s">
        <v>31</v>
      </c>
      <c r="B52" s="278"/>
      <c r="C52" s="280"/>
      <c r="D52" s="168" t="s">
        <v>133</v>
      </c>
      <c r="E52" s="156">
        <f>SUM(E49:E51)</f>
        <v>0</v>
      </c>
    </row>
    <row r="53" spans="1:5" x14ac:dyDescent="0.25">
      <c r="A53" s="262" t="s">
        <v>360</v>
      </c>
      <c r="B53" s="263"/>
      <c r="C53" s="263"/>
      <c r="D53" s="264"/>
      <c r="E53" s="147"/>
    </row>
    <row r="54" spans="1:5" x14ac:dyDescent="0.25">
      <c r="A54" s="202" t="s">
        <v>361</v>
      </c>
      <c r="B54" s="268" t="s">
        <v>34</v>
      </c>
      <c r="C54" s="269"/>
      <c r="D54" s="270"/>
      <c r="E54" s="149" t="s">
        <v>10</v>
      </c>
    </row>
    <row r="55" spans="1:5" x14ac:dyDescent="0.25">
      <c r="A55" s="157" t="s">
        <v>0</v>
      </c>
      <c r="B55" s="158" t="s">
        <v>362</v>
      </c>
      <c r="C55" s="162"/>
      <c r="D55" s="159">
        <v>4.1999999999999997E-3</v>
      </c>
      <c r="E55" s="147">
        <v>0</v>
      </c>
    </row>
    <row r="56" spans="1:5" x14ac:dyDescent="0.25">
      <c r="A56" s="157" t="s">
        <v>2</v>
      </c>
      <c r="B56" s="155" t="s">
        <v>363</v>
      </c>
      <c r="C56" s="162"/>
      <c r="D56" s="159">
        <f>D37*D55</f>
        <v>2.9999999999999997E-4</v>
      </c>
      <c r="E56" s="147">
        <v>0</v>
      </c>
    </row>
    <row r="57" spans="1:5" ht="25.5" x14ac:dyDescent="0.25">
      <c r="A57" s="157" t="s">
        <v>3</v>
      </c>
      <c r="B57" s="155" t="s">
        <v>364</v>
      </c>
      <c r="C57" s="162"/>
      <c r="D57" s="159">
        <f>(0.08*0.4*0.9)*(1+0.0833+0.09075+0.03025)</f>
        <v>3.4700000000000002E-2</v>
      </c>
      <c r="E57" s="147">
        <v>0</v>
      </c>
    </row>
    <row r="58" spans="1:5" x14ac:dyDescent="0.25">
      <c r="A58" s="157" t="s">
        <v>5</v>
      </c>
      <c r="B58" s="169" t="s">
        <v>35</v>
      </c>
      <c r="C58" s="162"/>
      <c r="D58" s="159">
        <v>1.9400000000000001E-2</v>
      </c>
      <c r="E58" s="147">
        <v>0</v>
      </c>
    </row>
    <row r="59" spans="1:5" ht="25.5" x14ac:dyDescent="0.25">
      <c r="A59" s="157" t="s">
        <v>21</v>
      </c>
      <c r="B59" s="155" t="s">
        <v>365</v>
      </c>
      <c r="C59" s="162"/>
      <c r="D59" s="159">
        <f>D40*D58</f>
        <v>7.1000000000000004E-3</v>
      </c>
      <c r="E59" s="147">
        <v>0</v>
      </c>
    </row>
    <row r="60" spans="1:5" ht="25.5" x14ac:dyDescent="0.25">
      <c r="A60" s="157" t="s">
        <v>24</v>
      </c>
      <c r="B60" s="155" t="s">
        <v>366</v>
      </c>
      <c r="C60" s="162"/>
      <c r="D60" s="159">
        <f>(0.08*0.4)*(0.08*D37)</f>
        <v>2.0000000000000001E-4</v>
      </c>
      <c r="E60" s="147">
        <v>0</v>
      </c>
    </row>
    <row r="61" spans="1:5" x14ac:dyDescent="0.25">
      <c r="A61" s="277" t="s">
        <v>31</v>
      </c>
      <c r="B61" s="278"/>
      <c r="C61" s="278"/>
      <c r="D61" s="170">
        <f>SUM(D55:D60)</f>
        <v>6.59E-2</v>
      </c>
      <c r="E61" s="156">
        <f>SUM(E55:E60)</f>
        <v>0</v>
      </c>
    </row>
    <row r="62" spans="1:5" x14ac:dyDescent="0.25">
      <c r="A62" s="262" t="s">
        <v>367</v>
      </c>
      <c r="B62" s="263"/>
      <c r="C62" s="263"/>
      <c r="D62" s="264"/>
      <c r="E62" s="147"/>
    </row>
    <row r="63" spans="1:5" x14ac:dyDescent="0.25">
      <c r="A63" s="202" t="s">
        <v>28</v>
      </c>
      <c r="B63" s="284" t="s">
        <v>368</v>
      </c>
      <c r="C63" s="263"/>
      <c r="D63" s="264"/>
      <c r="E63" s="149" t="s">
        <v>10</v>
      </c>
    </row>
    <row r="64" spans="1:5" x14ac:dyDescent="0.25">
      <c r="A64" s="157" t="s">
        <v>0</v>
      </c>
      <c r="B64" s="158" t="s">
        <v>400</v>
      </c>
      <c r="C64" s="146"/>
      <c r="D64" s="159">
        <f>D28/12</f>
        <v>9.2999999999999992E-3</v>
      </c>
      <c r="E64" s="147">
        <v>0</v>
      </c>
    </row>
    <row r="65" spans="1:5" ht="25.5" x14ac:dyDescent="0.25">
      <c r="A65" s="157" t="s">
        <v>2</v>
      </c>
      <c r="B65" s="158" t="s">
        <v>369</v>
      </c>
      <c r="C65" s="146"/>
      <c r="D65" s="159">
        <v>1.66E-2</v>
      </c>
      <c r="E65" s="147">
        <v>0</v>
      </c>
    </row>
    <row r="66" spans="1:5" x14ac:dyDescent="0.25">
      <c r="A66" s="157" t="s">
        <v>3</v>
      </c>
      <c r="B66" s="158" t="s">
        <v>370</v>
      </c>
      <c r="C66" s="146"/>
      <c r="D66" s="159">
        <v>2.0000000000000001E-4</v>
      </c>
      <c r="E66" s="147">
        <v>0</v>
      </c>
    </row>
    <row r="67" spans="1:5" x14ac:dyDescent="0.25">
      <c r="A67" s="157" t="s">
        <v>5</v>
      </c>
      <c r="B67" s="158" t="s">
        <v>371</v>
      </c>
      <c r="C67" s="146"/>
      <c r="D67" s="159">
        <v>2.8E-3</v>
      </c>
      <c r="E67" s="147">
        <v>0</v>
      </c>
    </row>
    <row r="68" spans="1:5" x14ac:dyDescent="0.25">
      <c r="A68" s="157" t="s">
        <v>21</v>
      </c>
      <c r="B68" s="158" t="s">
        <v>372</v>
      </c>
      <c r="C68" s="146"/>
      <c r="D68" s="159">
        <v>2.9999999999999997E-4</v>
      </c>
      <c r="E68" s="147">
        <v>0</v>
      </c>
    </row>
    <row r="69" spans="1:5" x14ac:dyDescent="0.25">
      <c r="A69" s="157" t="s">
        <v>24</v>
      </c>
      <c r="B69" s="158" t="s">
        <v>451</v>
      </c>
      <c r="C69" s="162"/>
      <c r="D69" s="159">
        <v>0</v>
      </c>
      <c r="E69" s="147">
        <v>0</v>
      </c>
    </row>
    <row r="70" spans="1:5" x14ac:dyDescent="0.25">
      <c r="A70" s="277" t="s">
        <v>373</v>
      </c>
      <c r="B70" s="278"/>
      <c r="C70" s="279"/>
      <c r="D70" s="170">
        <f>SUM(D64:D69)</f>
        <v>2.92E-2</v>
      </c>
      <c r="E70" s="156">
        <f>SUM(E64:E69)</f>
        <v>0</v>
      </c>
    </row>
    <row r="71" spans="1:5" x14ac:dyDescent="0.25">
      <c r="A71" s="262"/>
      <c r="B71" s="263"/>
      <c r="C71" s="263"/>
      <c r="D71" s="264"/>
      <c r="E71" s="147"/>
    </row>
    <row r="72" spans="1:5" x14ac:dyDescent="0.25">
      <c r="A72" s="202" t="s">
        <v>133</v>
      </c>
      <c r="B72" s="268" t="s">
        <v>374</v>
      </c>
      <c r="C72" s="269"/>
      <c r="D72" s="270"/>
      <c r="E72" s="149" t="s">
        <v>10</v>
      </c>
    </row>
    <row r="73" spans="1:5" x14ac:dyDescent="0.25">
      <c r="A73" s="157" t="s">
        <v>0</v>
      </c>
      <c r="B73" s="158" t="s">
        <v>375</v>
      </c>
      <c r="C73" s="146"/>
      <c r="D73" s="159">
        <v>0</v>
      </c>
      <c r="E73" s="147">
        <v>0</v>
      </c>
    </row>
    <row r="74" spans="1:5" x14ac:dyDescent="0.25">
      <c r="A74" s="277" t="s">
        <v>31</v>
      </c>
      <c r="B74" s="278"/>
      <c r="C74" s="278"/>
      <c r="D74" s="160">
        <f>D73</f>
        <v>0</v>
      </c>
      <c r="E74" s="156">
        <f>E73</f>
        <v>0</v>
      </c>
    </row>
    <row r="75" spans="1:5" x14ac:dyDescent="0.25">
      <c r="A75" s="262" t="s">
        <v>376</v>
      </c>
      <c r="B75" s="263"/>
      <c r="C75" s="263"/>
      <c r="D75" s="264"/>
      <c r="E75" s="147"/>
    </row>
    <row r="76" spans="1:5" x14ac:dyDescent="0.25">
      <c r="A76" s="202">
        <v>4</v>
      </c>
      <c r="B76" s="268" t="s">
        <v>36</v>
      </c>
      <c r="C76" s="269"/>
      <c r="D76" s="270"/>
      <c r="E76" s="149" t="s">
        <v>10</v>
      </c>
    </row>
    <row r="77" spans="1:5" x14ac:dyDescent="0.25">
      <c r="A77" s="157" t="s">
        <v>28</v>
      </c>
      <c r="B77" s="158" t="s">
        <v>368</v>
      </c>
      <c r="C77" s="146"/>
      <c r="D77" s="159">
        <f>D70</f>
        <v>2.92E-2</v>
      </c>
      <c r="E77" s="147">
        <v>0</v>
      </c>
    </row>
    <row r="78" spans="1:5" x14ac:dyDescent="0.25">
      <c r="A78" s="157" t="s">
        <v>32</v>
      </c>
      <c r="B78" s="158" t="s">
        <v>374</v>
      </c>
      <c r="C78" s="162"/>
      <c r="D78" s="159">
        <f>D74</f>
        <v>0</v>
      </c>
      <c r="E78" s="147">
        <v>0</v>
      </c>
    </row>
    <row r="79" spans="1:5" x14ac:dyDescent="0.25">
      <c r="A79" s="277" t="s">
        <v>377</v>
      </c>
      <c r="B79" s="278"/>
      <c r="C79" s="279"/>
      <c r="D79" s="170">
        <f>SUM(D74:D78)</f>
        <v>2.92E-2</v>
      </c>
      <c r="E79" s="156">
        <f>SUM(E77:E78)</f>
        <v>0</v>
      </c>
    </row>
    <row r="80" spans="1:5" x14ac:dyDescent="0.25">
      <c r="A80" s="262" t="s">
        <v>378</v>
      </c>
      <c r="B80" s="263"/>
      <c r="C80" s="263"/>
      <c r="D80" s="264"/>
      <c r="E80" s="147"/>
    </row>
    <row r="81" spans="1:5" x14ac:dyDescent="0.25">
      <c r="A81" s="202">
        <v>5</v>
      </c>
      <c r="B81" s="268" t="s">
        <v>379</v>
      </c>
      <c r="C81" s="269"/>
      <c r="D81" s="270"/>
      <c r="E81" s="149" t="s">
        <v>10</v>
      </c>
    </row>
    <row r="82" spans="1:5" x14ac:dyDescent="0.25">
      <c r="A82" s="157" t="s">
        <v>0</v>
      </c>
      <c r="B82" s="158" t="s">
        <v>380</v>
      </c>
      <c r="C82" s="146"/>
      <c r="D82" s="159" t="s">
        <v>133</v>
      </c>
      <c r="E82" s="147">
        <v>0</v>
      </c>
    </row>
    <row r="83" spans="1:5" x14ac:dyDescent="0.25">
      <c r="A83" s="157" t="s">
        <v>2</v>
      </c>
      <c r="B83" s="158" t="s">
        <v>381</v>
      </c>
      <c r="C83" s="146"/>
      <c r="D83" s="159"/>
      <c r="E83" s="147">
        <v>0</v>
      </c>
    </row>
    <row r="84" spans="1:5" x14ac:dyDescent="0.25">
      <c r="A84" s="157" t="s">
        <v>3</v>
      </c>
      <c r="B84" s="158" t="s">
        <v>200</v>
      </c>
      <c r="C84" s="146"/>
      <c r="D84" s="159"/>
      <c r="E84" s="147">
        <v>0</v>
      </c>
    </row>
    <row r="85" spans="1:5" ht="25.5" x14ac:dyDescent="0.25">
      <c r="A85" s="157" t="s">
        <v>5</v>
      </c>
      <c r="B85" s="158" t="s">
        <v>382</v>
      </c>
      <c r="C85" s="146"/>
      <c r="D85" s="159"/>
      <c r="E85" s="147">
        <v>0</v>
      </c>
    </row>
    <row r="86" spans="1:5" x14ac:dyDescent="0.25">
      <c r="A86" s="157" t="s">
        <v>21</v>
      </c>
      <c r="B86" s="158" t="s">
        <v>402</v>
      </c>
      <c r="C86" s="162"/>
      <c r="D86" s="159" t="s">
        <v>133</v>
      </c>
      <c r="E86" s="147">
        <v>0</v>
      </c>
    </row>
    <row r="87" spans="1:5" x14ac:dyDescent="0.25">
      <c r="A87" s="277" t="s">
        <v>384</v>
      </c>
      <c r="B87" s="278"/>
      <c r="C87" s="279"/>
      <c r="D87" s="170" t="s">
        <v>133</v>
      </c>
      <c r="E87" s="156">
        <f>SUM(E82:E86)</f>
        <v>0</v>
      </c>
    </row>
    <row r="88" spans="1:5" x14ac:dyDescent="0.25">
      <c r="A88" s="259" t="s">
        <v>37</v>
      </c>
      <c r="B88" s="261"/>
      <c r="C88" s="285" t="s">
        <v>31</v>
      </c>
      <c r="D88" s="261"/>
      <c r="E88" s="147">
        <v>0</v>
      </c>
    </row>
    <row r="89" spans="1:5" ht="29.25" customHeight="1" x14ac:dyDescent="0.25">
      <c r="A89" s="286" t="s">
        <v>385</v>
      </c>
      <c r="B89" s="287"/>
      <c r="C89" s="287"/>
      <c r="D89" s="171"/>
      <c r="E89" s="156">
        <f>E88</f>
        <v>0</v>
      </c>
    </row>
    <row r="90" spans="1:5" x14ac:dyDescent="0.25">
      <c r="A90" s="262" t="s">
        <v>386</v>
      </c>
      <c r="B90" s="263"/>
      <c r="C90" s="263" t="s">
        <v>38</v>
      </c>
      <c r="D90" s="264" t="s">
        <v>39</v>
      </c>
      <c r="E90" s="147"/>
    </row>
    <row r="91" spans="1:5" x14ac:dyDescent="0.25">
      <c r="A91" s="202">
        <v>6</v>
      </c>
      <c r="B91" s="268" t="s">
        <v>40</v>
      </c>
      <c r="C91" s="269"/>
      <c r="D91" s="270"/>
      <c r="E91" s="149" t="s">
        <v>10</v>
      </c>
    </row>
    <row r="92" spans="1:5" x14ac:dyDescent="0.25">
      <c r="A92" s="202" t="s">
        <v>0</v>
      </c>
      <c r="B92" s="158" t="s">
        <v>41</v>
      </c>
      <c r="C92" s="288">
        <v>0.05</v>
      </c>
      <c r="D92" s="289"/>
      <c r="E92" s="147">
        <v>0</v>
      </c>
    </row>
    <row r="93" spans="1:5" x14ac:dyDescent="0.25">
      <c r="A93" s="202" t="s">
        <v>2</v>
      </c>
      <c r="B93" s="158" t="s">
        <v>42</v>
      </c>
      <c r="C93" s="288">
        <v>6.7900000000000002E-2</v>
      </c>
      <c r="D93" s="289"/>
      <c r="E93" s="147">
        <v>0</v>
      </c>
    </row>
    <row r="94" spans="1:5" x14ac:dyDescent="0.25">
      <c r="A94" s="290" t="s">
        <v>3</v>
      </c>
      <c r="B94" s="292" t="s">
        <v>54</v>
      </c>
      <c r="C94" s="293"/>
      <c r="D94" s="172">
        <f>+(100-14.25)/100</f>
        <v>0.85750000000000004</v>
      </c>
      <c r="E94" s="147">
        <v>0</v>
      </c>
    </row>
    <row r="95" spans="1:5" x14ac:dyDescent="0.25">
      <c r="A95" s="290"/>
      <c r="B95" s="201" t="s">
        <v>43</v>
      </c>
      <c r="C95" s="169"/>
      <c r="D95" s="169"/>
      <c r="E95" s="147">
        <v>0</v>
      </c>
    </row>
    <row r="96" spans="1:5" x14ac:dyDescent="0.25">
      <c r="A96" s="290"/>
      <c r="B96" s="175" t="s">
        <v>44</v>
      </c>
      <c r="C96" s="176"/>
      <c r="D96" s="177"/>
      <c r="E96" s="147"/>
    </row>
    <row r="97" spans="1:5" x14ac:dyDescent="0.25">
      <c r="A97" s="290"/>
      <c r="B97" s="178" t="s">
        <v>387</v>
      </c>
      <c r="C97" s="179"/>
      <c r="D97" s="159">
        <v>1.6500000000000001E-2</v>
      </c>
      <c r="E97" s="147">
        <v>0</v>
      </c>
    </row>
    <row r="98" spans="1:5" x14ac:dyDescent="0.25">
      <c r="A98" s="290"/>
      <c r="B98" s="178" t="s">
        <v>388</v>
      </c>
      <c r="C98" s="179"/>
      <c r="D98" s="159">
        <v>7.5999999999999998E-2</v>
      </c>
      <c r="E98" s="147">
        <v>0</v>
      </c>
    </row>
    <row r="99" spans="1:5" x14ac:dyDescent="0.25">
      <c r="A99" s="290"/>
      <c r="B99" s="180" t="s">
        <v>45</v>
      </c>
      <c r="C99" s="181"/>
      <c r="D99" s="161"/>
      <c r="E99" s="147"/>
    </row>
    <row r="100" spans="1:5" x14ac:dyDescent="0.25">
      <c r="A100" s="290"/>
      <c r="B100" s="180" t="s">
        <v>46</v>
      </c>
      <c r="C100" s="181"/>
      <c r="D100" s="182"/>
      <c r="E100" s="147"/>
    </row>
    <row r="101" spans="1:5" ht="15.75" thickBot="1" x14ac:dyDescent="0.3">
      <c r="A101" s="291"/>
      <c r="B101" s="183" t="s">
        <v>203</v>
      </c>
      <c r="C101" s="184"/>
      <c r="D101" s="185">
        <v>0.05</v>
      </c>
      <c r="E101" s="147">
        <v>0</v>
      </c>
    </row>
    <row r="102" spans="1:5" ht="15.75" thickBot="1" x14ac:dyDescent="0.3">
      <c r="A102" s="187"/>
      <c r="B102" s="188" t="s">
        <v>47</v>
      </c>
      <c r="C102" s="188"/>
      <c r="D102" s="189">
        <f>SUM(D97:D101)</f>
        <v>0.14249999999999999</v>
      </c>
      <c r="E102" s="190">
        <f>SUM(E97:E101)</f>
        <v>0</v>
      </c>
    </row>
    <row r="103" spans="1:5" x14ac:dyDescent="0.25">
      <c r="A103" s="294" t="s">
        <v>48</v>
      </c>
      <c r="B103" s="295"/>
      <c r="C103" s="295"/>
      <c r="D103" s="296"/>
      <c r="E103" s="191">
        <f>+E92+E93+E102</f>
        <v>0</v>
      </c>
    </row>
    <row r="104" spans="1:5" x14ac:dyDescent="0.25">
      <c r="A104" s="259" t="s">
        <v>49</v>
      </c>
      <c r="B104" s="260"/>
      <c r="C104" s="260"/>
      <c r="D104" s="261"/>
      <c r="E104" s="141" t="s">
        <v>10</v>
      </c>
    </row>
    <row r="105" spans="1:5" x14ac:dyDescent="0.25">
      <c r="A105" s="202" t="s">
        <v>0</v>
      </c>
      <c r="B105" s="268" t="s">
        <v>50</v>
      </c>
      <c r="C105" s="297"/>
      <c r="D105" s="298"/>
      <c r="E105" s="147">
        <v>0</v>
      </c>
    </row>
    <row r="106" spans="1:5" x14ac:dyDescent="0.25">
      <c r="A106" s="202" t="s">
        <v>2</v>
      </c>
      <c r="B106" s="268" t="s">
        <v>389</v>
      </c>
      <c r="C106" s="297"/>
      <c r="D106" s="298"/>
      <c r="E106" s="147">
        <v>0</v>
      </c>
    </row>
    <row r="107" spans="1:5" x14ac:dyDescent="0.25">
      <c r="A107" s="202" t="s">
        <v>3</v>
      </c>
      <c r="B107" s="268" t="s">
        <v>390</v>
      </c>
      <c r="C107" s="297"/>
      <c r="D107" s="298"/>
      <c r="E107" s="147">
        <v>0</v>
      </c>
    </row>
    <row r="108" spans="1:5" x14ac:dyDescent="0.25">
      <c r="A108" s="202" t="s">
        <v>5</v>
      </c>
      <c r="B108" s="268" t="s">
        <v>391</v>
      </c>
      <c r="C108" s="297"/>
      <c r="D108" s="298"/>
      <c r="E108" s="147">
        <v>0</v>
      </c>
    </row>
    <row r="109" spans="1:5" x14ac:dyDescent="0.25">
      <c r="A109" s="202" t="s">
        <v>5</v>
      </c>
      <c r="B109" s="268" t="s">
        <v>392</v>
      </c>
      <c r="C109" s="297"/>
      <c r="D109" s="298"/>
      <c r="E109" s="147">
        <v>0</v>
      </c>
    </row>
    <row r="110" spans="1:5" x14ac:dyDescent="0.25">
      <c r="A110" s="302" t="s">
        <v>51</v>
      </c>
      <c r="B110" s="303"/>
      <c r="C110" s="304"/>
      <c r="D110" s="167"/>
      <c r="E110" s="147">
        <f>SUM(E105:E109)</f>
        <v>0</v>
      </c>
    </row>
    <row r="111" spans="1:5" x14ac:dyDescent="0.25">
      <c r="A111" s="202" t="s">
        <v>21</v>
      </c>
      <c r="B111" s="268" t="s">
        <v>452</v>
      </c>
      <c r="C111" s="297"/>
      <c r="D111" s="298"/>
      <c r="E111" s="147">
        <v>0</v>
      </c>
    </row>
    <row r="112" spans="1:5" ht="15.75" thickBot="1" x14ac:dyDescent="0.3">
      <c r="A112" s="299" t="s">
        <v>53</v>
      </c>
      <c r="B112" s="300"/>
      <c r="C112" s="300"/>
      <c r="D112" s="301"/>
      <c r="E112" s="192">
        <f>SUM(E110:E111)</f>
        <v>0</v>
      </c>
    </row>
  </sheetData>
  <mergeCells count="68">
    <mergeCell ref="C13:E13"/>
    <mergeCell ref="A1:E1"/>
    <mergeCell ref="A2:E2"/>
    <mergeCell ref="C3:E3"/>
    <mergeCell ref="C4:E4"/>
    <mergeCell ref="C5:E5"/>
    <mergeCell ref="C6:E6"/>
    <mergeCell ref="A7:E7"/>
    <mergeCell ref="A8:E8"/>
    <mergeCell ref="A9:E9"/>
    <mergeCell ref="A10:D10"/>
    <mergeCell ref="C11:E11"/>
    <mergeCell ref="A25:D25"/>
    <mergeCell ref="C14:E14"/>
    <mergeCell ref="A15:D15"/>
    <mergeCell ref="B16:D16"/>
    <mergeCell ref="C17:D17"/>
    <mergeCell ref="C18:D18"/>
    <mergeCell ref="C19:D19"/>
    <mergeCell ref="C20:D20"/>
    <mergeCell ref="C21:D21"/>
    <mergeCell ref="C22:D22"/>
    <mergeCell ref="C23:D23"/>
    <mergeCell ref="A24:D24"/>
    <mergeCell ref="B54:D54"/>
    <mergeCell ref="B26:D26"/>
    <mergeCell ref="A29:C29"/>
    <mergeCell ref="A30:E30"/>
    <mergeCell ref="B31:D31"/>
    <mergeCell ref="A40:C40"/>
    <mergeCell ref="B41:D41"/>
    <mergeCell ref="A47:D47"/>
    <mergeCell ref="A48:D48"/>
    <mergeCell ref="B49:D49"/>
    <mergeCell ref="A52:C52"/>
    <mergeCell ref="A53:D53"/>
    <mergeCell ref="B81:D81"/>
    <mergeCell ref="A61:C61"/>
    <mergeCell ref="A62:D62"/>
    <mergeCell ref="B63:D63"/>
    <mergeCell ref="A70:C70"/>
    <mergeCell ref="A71:D71"/>
    <mergeCell ref="B72:D72"/>
    <mergeCell ref="A74:C74"/>
    <mergeCell ref="A75:D75"/>
    <mergeCell ref="B76:D76"/>
    <mergeCell ref="A79:C79"/>
    <mergeCell ref="A80:D80"/>
    <mergeCell ref="A104:D104"/>
    <mergeCell ref="A87:C87"/>
    <mergeCell ref="A88:B88"/>
    <mergeCell ref="C88:D88"/>
    <mergeCell ref="A89:C89"/>
    <mergeCell ref="A90:D90"/>
    <mergeCell ref="B91:D91"/>
    <mergeCell ref="C92:D92"/>
    <mergeCell ref="C93:D93"/>
    <mergeCell ref="A94:A101"/>
    <mergeCell ref="B94:C94"/>
    <mergeCell ref="A103:D103"/>
    <mergeCell ref="B111:D111"/>
    <mergeCell ref="A112:D112"/>
    <mergeCell ref="B105:D105"/>
    <mergeCell ref="B106:D106"/>
    <mergeCell ref="B107:D107"/>
    <mergeCell ref="B108:D108"/>
    <mergeCell ref="B109:D109"/>
    <mergeCell ref="A110:C110"/>
  </mergeCells>
  <hyperlinks>
    <hyperlink ref="B39" r:id="rId1" display="08 - Sebrae 0,3% ou 0,6% - IN nº 03, MPS/SRP/2005, Anexo II e III ver código da Tabela"/>
  </hyperlinks>
  <pageMargins left="0.511811024" right="0.511811024" top="0.78740157499999996" bottom="0.78740157499999996" header="0.31496062000000002" footer="0.31496062000000002"/>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showGridLines="0" topLeftCell="A76" zoomScaleNormal="100" workbookViewId="0">
      <selection activeCell="E88" sqref="E88"/>
    </sheetView>
  </sheetViews>
  <sheetFormatPr defaultRowHeight="15" x14ac:dyDescent="0.25"/>
  <cols>
    <col min="1" max="1" width="7" customWidth="1"/>
    <col min="2" max="2" width="45.5703125" customWidth="1"/>
    <col min="3" max="3" width="5.85546875" customWidth="1"/>
    <col min="4" max="4" width="16.85546875" customWidth="1"/>
    <col min="5" max="5" width="14.85546875" customWidth="1"/>
  </cols>
  <sheetData>
    <row r="1" spans="1:5" ht="21.75" thickBot="1" x14ac:dyDescent="0.3">
      <c r="A1" s="238" t="s">
        <v>134</v>
      </c>
      <c r="B1" s="239"/>
      <c r="C1" s="239"/>
      <c r="D1" s="239"/>
      <c r="E1" s="240"/>
    </row>
    <row r="2" spans="1:5" x14ac:dyDescent="0.25">
      <c r="A2" s="241" t="s">
        <v>418</v>
      </c>
      <c r="B2" s="242"/>
      <c r="C2" s="242"/>
      <c r="D2" s="242"/>
      <c r="E2" s="243"/>
    </row>
    <row r="3" spans="1:5" ht="15" customHeight="1" x14ac:dyDescent="0.25">
      <c r="A3" s="139" t="s">
        <v>0</v>
      </c>
      <c r="B3" s="140" t="s">
        <v>1</v>
      </c>
      <c r="C3" s="244" t="s">
        <v>450</v>
      </c>
      <c r="D3" s="245"/>
      <c r="E3" s="246"/>
    </row>
    <row r="4" spans="1:5" ht="15" customHeight="1" x14ac:dyDescent="0.25">
      <c r="A4" s="139" t="s">
        <v>2</v>
      </c>
      <c r="B4" s="140" t="s">
        <v>139</v>
      </c>
      <c r="C4" s="247" t="s">
        <v>412</v>
      </c>
      <c r="D4" s="248"/>
      <c r="E4" s="249"/>
    </row>
    <row r="5" spans="1:5" ht="25.5" customHeight="1" x14ac:dyDescent="0.25">
      <c r="A5" s="139" t="s">
        <v>3</v>
      </c>
      <c r="B5" s="140" t="s">
        <v>4</v>
      </c>
      <c r="C5" s="247" t="s">
        <v>449</v>
      </c>
      <c r="D5" s="248"/>
      <c r="E5" s="249"/>
    </row>
    <row r="6" spans="1:5" x14ac:dyDescent="0.25">
      <c r="A6" s="139" t="s">
        <v>5</v>
      </c>
      <c r="B6" s="140" t="s">
        <v>335</v>
      </c>
      <c r="C6" s="247">
        <v>12</v>
      </c>
      <c r="D6" s="248"/>
      <c r="E6" s="249"/>
    </row>
    <row r="7" spans="1:5" x14ac:dyDescent="0.25">
      <c r="A7" s="250" t="s">
        <v>6</v>
      </c>
      <c r="B7" s="251"/>
      <c r="C7" s="251"/>
      <c r="D7" s="251"/>
      <c r="E7" s="252"/>
    </row>
    <row r="8" spans="1:5" x14ac:dyDescent="0.25">
      <c r="A8" s="253" t="s">
        <v>7</v>
      </c>
      <c r="B8" s="254"/>
      <c r="C8" s="254"/>
      <c r="D8" s="254"/>
      <c r="E8" s="255"/>
    </row>
    <row r="9" spans="1:5" x14ac:dyDescent="0.25">
      <c r="A9" s="256" t="s">
        <v>8</v>
      </c>
      <c r="B9" s="257"/>
      <c r="C9" s="257"/>
      <c r="D9" s="257"/>
      <c r="E9" s="258"/>
    </row>
    <row r="10" spans="1:5" x14ac:dyDescent="0.25">
      <c r="A10" s="259" t="s">
        <v>9</v>
      </c>
      <c r="B10" s="260"/>
      <c r="C10" s="260"/>
      <c r="D10" s="261"/>
      <c r="E10" s="141" t="s">
        <v>10</v>
      </c>
    </row>
    <row r="11" spans="1:5" ht="25.5" customHeight="1" x14ac:dyDescent="0.25">
      <c r="A11" s="139"/>
      <c r="B11" s="194" t="s">
        <v>135</v>
      </c>
      <c r="C11" s="247" t="s">
        <v>412</v>
      </c>
      <c r="D11" s="248"/>
      <c r="E11" s="249"/>
    </row>
    <row r="12" spans="1:5" x14ac:dyDescent="0.25">
      <c r="A12" s="139">
        <v>2</v>
      </c>
      <c r="B12" s="142" t="s">
        <v>11</v>
      </c>
      <c r="C12" s="143"/>
      <c r="D12" s="144"/>
      <c r="E12" s="145">
        <v>0</v>
      </c>
    </row>
    <row r="13" spans="1:5" ht="25.5" x14ac:dyDescent="0.25">
      <c r="A13" s="139">
        <v>3</v>
      </c>
      <c r="B13" s="194" t="s">
        <v>12</v>
      </c>
      <c r="C13" s="305" t="s">
        <v>414</v>
      </c>
      <c r="D13" s="306"/>
      <c r="E13" s="307"/>
    </row>
    <row r="14" spans="1:5" x14ac:dyDescent="0.25">
      <c r="A14" s="139">
        <v>4</v>
      </c>
      <c r="B14" s="146" t="s">
        <v>13</v>
      </c>
      <c r="C14" s="265" t="s">
        <v>336</v>
      </c>
      <c r="D14" s="266"/>
      <c r="E14" s="267"/>
    </row>
    <row r="15" spans="1:5" x14ac:dyDescent="0.25">
      <c r="A15" s="262" t="s">
        <v>14</v>
      </c>
      <c r="B15" s="263"/>
      <c r="C15" s="263"/>
      <c r="D15" s="264"/>
      <c r="E15" s="147"/>
    </row>
    <row r="16" spans="1:5" x14ac:dyDescent="0.25">
      <c r="A16" s="202">
        <v>1</v>
      </c>
      <c r="B16" s="268" t="s">
        <v>15</v>
      </c>
      <c r="C16" s="269"/>
      <c r="D16" s="270"/>
      <c r="E16" s="149" t="s">
        <v>10</v>
      </c>
    </row>
    <row r="17" spans="1:5" x14ac:dyDescent="0.25">
      <c r="A17" s="150" t="s">
        <v>0</v>
      </c>
      <c r="B17" s="151" t="s">
        <v>16</v>
      </c>
      <c r="C17" s="271"/>
      <c r="D17" s="272"/>
      <c r="E17" s="152">
        <f>+E12</f>
        <v>0</v>
      </c>
    </row>
    <row r="18" spans="1:5" ht="15" customHeight="1" x14ac:dyDescent="0.25">
      <c r="A18" s="150" t="s">
        <v>2</v>
      </c>
      <c r="B18" s="151" t="s">
        <v>17</v>
      </c>
      <c r="C18" s="273"/>
      <c r="D18" s="274"/>
      <c r="E18" s="153">
        <v>0</v>
      </c>
    </row>
    <row r="19" spans="1:5" ht="15" customHeight="1" x14ac:dyDescent="0.25">
      <c r="A19" s="150" t="s">
        <v>3</v>
      </c>
      <c r="B19" s="151" t="s">
        <v>444</v>
      </c>
      <c r="C19" s="273"/>
      <c r="D19" s="274"/>
      <c r="E19" s="153">
        <v>0</v>
      </c>
    </row>
    <row r="20" spans="1:5" ht="15" customHeight="1" x14ac:dyDescent="0.25">
      <c r="A20" s="150" t="s">
        <v>5</v>
      </c>
      <c r="B20" s="151" t="s">
        <v>19</v>
      </c>
      <c r="C20" s="273"/>
      <c r="D20" s="274"/>
      <c r="E20" s="153">
        <f>(((E17/180)*0.2))*0</f>
        <v>0</v>
      </c>
    </row>
    <row r="21" spans="1:5" ht="23.25" customHeight="1" x14ac:dyDescent="0.25">
      <c r="A21" s="150" t="s">
        <v>21</v>
      </c>
      <c r="B21" s="151" t="s">
        <v>22</v>
      </c>
      <c r="C21" s="275"/>
      <c r="D21" s="276"/>
      <c r="E21" s="153">
        <v>0</v>
      </c>
    </row>
    <row r="22" spans="1:5" x14ac:dyDescent="0.25">
      <c r="A22" s="150" t="s">
        <v>24</v>
      </c>
      <c r="B22" s="154" t="s">
        <v>136</v>
      </c>
      <c r="C22" s="273"/>
      <c r="D22" s="274"/>
      <c r="E22" s="153">
        <v>0</v>
      </c>
    </row>
    <row r="23" spans="1:5" x14ac:dyDescent="0.25">
      <c r="A23" s="150" t="s">
        <v>25</v>
      </c>
      <c r="B23" s="155" t="s">
        <v>137</v>
      </c>
      <c r="C23" s="273"/>
      <c r="D23" s="274"/>
      <c r="E23" s="153">
        <v>0</v>
      </c>
    </row>
    <row r="24" spans="1:5" x14ac:dyDescent="0.25">
      <c r="A24" s="277" t="s">
        <v>26</v>
      </c>
      <c r="B24" s="278"/>
      <c r="C24" s="278"/>
      <c r="D24" s="279"/>
      <c r="E24" s="156">
        <f>SUM(E17:E23)</f>
        <v>0</v>
      </c>
    </row>
    <row r="25" spans="1:5" x14ac:dyDescent="0.25">
      <c r="A25" s="262" t="s">
        <v>55</v>
      </c>
      <c r="B25" s="263"/>
      <c r="C25" s="263"/>
      <c r="D25" s="264"/>
      <c r="E25" s="147"/>
    </row>
    <row r="26" spans="1:5" x14ac:dyDescent="0.25">
      <c r="A26" s="202" t="s">
        <v>158</v>
      </c>
      <c r="B26" s="268" t="s">
        <v>339</v>
      </c>
      <c r="C26" s="269"/>
      <c r="D26" s="270"/>
      <c r="E26" s="149" t="s">
        <v>10</v>
      </c>
    </row>
    <row r="27" spans="1:5" x14ac:dyDescent="0.25">
      <c r="A27" s="157" t="s">
        <v>0</v>
      </c>
      <c r="B27" s="158" t="s">
        <v>33</v>
      </c>
      <c r="C27" s="146"/>
      <c r="D27" s="159">
        <f>1/12</f>
        <v>8.3299999999999999E-2</v>
      </c>
      <c r="E27" s="147">
        <v>0</v>
      </c>
    </row>
    <row r="28" spans="1:5" x14ac:dyDescent="0.25">
      <c r="A28" s="157" t="s">
        <v>2</v>
      </c>
      <c r="B28" s="158" t="s">
        <v>443</v>
      </c>
      <c r="C28" s="146"/>
      <c r="D28" s="159">
        <v>0.1111</v>
      </c>
      <c r="E28" s="147">
        <v>0</v>
      </c>
    </row>
    <row r="29" spans="1:5" x14ac:dyDescent="0.25">
      <c r="A29" s="277" t="s">
        <v>31</v>
      </c>
      <c r="B29" s="278"/>
      <c r="C29" s="280"/>
      <c r="D29" s="160">
        <f>SUM(D27:D28)</f>
        <v>0.19439999999999999</v>
      </c>
      <c r="E29" s="156">
        <f>SUM(E27:E28)</f>
        <v>0</v>
      </c>
    </row>
    <row r="30" spans="1:5" ht="24.75" customHeight="1" x14ac:dyDescent="0.25">
      <c r="A30" s="308" t="s">
        <v>340</v>
      </c>
      <c r="B30" s="309"/>
      <c r="C30" s="309"/>
      <c r="D30" s="309"/>
      <c r="E30" s="310"/>
    </row>
    <row r="31" spans="1:5" x14ac:dyDescent="0.25">
      <c r="A31" s="202" t="s">
        <v>159</v>
      </c>
      <c r="B31" s="268" t="s">
        <v>29</v>
      </c>
      <c r="C31" s="269"/>
      <c r="D31" s="270"/>
      <c r="E31" s="149" t="s">
        <v>10</v>
      </c>
    </row>
    <row r="32" spans="1:5" x14ac:dyDescent="0.25">
      <c r="A32" s="157" t="s">
        <v>0</v>
      </c>
      <c r="B32" s="161" t="s">
        <v>341</v>
      </c>
      <c r="C32" s="146"/>
      <c r="D32" s="159">
        <v>0.2</v>
      </c>
      <c r="E32" s="147">
        <v>0</v>
      </c>
    </row>
    <row r="33" spans="1:5" x14ac:dyDescent="0.25">
      <c r="A33" s="157" t="s">
        <v>2</v>
      </c>
      <c r="B33" s="162" t="s">
        <v>342</v>
      </c>
      <c r="C33" s="146"/>
      <c r="D33" s="159">
        <v>1.4999999999999999E-2</v>
      </c>
      <c r="E33" s="147">
        <v>0</v>
      </c>
    </row>
    <row r="34" spans="1:5" x14ac:dyDescent="0.25">
      <c r="A34" s="157" t="s">
        <v>3</v>
      </c>
      <c r="B34" s="146" t="s">
        <v>343</v>
      </c>
      <c r="C34" s="146"/>
      <c r="D34" s="159">
        <v>0.01</v>
      </c>
      <c r="E34" s="147">
        <v>0</v>
      </c>
    </row>
    <row r="35" spans="1:5" x14ac:dyDescent="0.25">
      <c r="A35" s="157" t="s">
        <v>5</v>
      </c>
      <c r="B35" s="163" t="s">
        <v>344</v>
      </c>
      <c r="C35" s="146"/>
      <c r="D35" s="159">
        <v>2E-3</v>
      </c>
      <c r="E35" s="147">
        <v>0</v>
      </c>
    </row>
    <row r="36" spans="1:5" x14ac:dyDescent="0.25">
      <c r="A36" s="157" t="s">
        <v>21</v>
      </c>
      <c r="B36" s="146" t="s">
        <v>345</v>
      </c>
      <c r="C36" s="146"/>
      <c r="D36" s="159">
        <v>2.5000000000000001E-2</v>
      </c>
      <c r="E36" s="147">
        <v>0</v>
      </c>
    </row>
    <row r="37" spans="1:5" x14ac:dyDescent="0.25">
      <c r="A37" s="157" t="s">
        <v>24</v>
      </c>
      <c r="B37" s="162" t="s">
        <v>346</v>
      </c>
      <c r="C37" s="146"/>
      <c r="D37" s="159">
        <v>0.08</v>
      </c>
      <c r="E37" s="147">
        <v>0</v>
      </c>
    </row>
    <row r="38" spans="1:5" x14ac:dyDescent="0.25">
      <c r="A38" s="157" t="s">
        <v>25</v>
      </c>
      <c r="B38" s="163" t="s">
        <v>442</v>
      </c>
      <c r="C38" s="146"/>
      <c r="D38" s="159">
        <v>0.03</v>
      </c>
      <c r="E38" s="147">
        <v>0</v>
      </c>
    </row>
    <row r="39" spans="1:5" x14ac:dyDescent="0.25">
      <c r="A39" s="157" t="s">
        <v>30</v>
      </c>
      <c r="B39" s="164" t="s">
        <v>348</v>
      </c>
      <c r="C39" s="146"/>
      <c r="D39" s="159">
        <v>6.0000000000000001E-3</v>
      </c>
      <c r="E39" s="147">
        <v>0</v>
      </c>
    </row>
    <row r="40" spans="1:5" x14ac:dyDescent="0.25">
      <c r="A40" s="277" t="s">
        <v>31</v>
      </c>
      <c r="B40" s="278"/>
      <c r="C40" s="280"/>
      <c r="D40" s="160">
        <f>SUM(D32:D39)</f>
        <v>0.36799999999999999</v>
      </c>
      <c r="E40" s="156">
        <f>SUM(E32:E39)</f>
        <v>0</v>
      </c>
    </row>
    <row r="41" spans="1:5" x14ac:dyDescent="0.25">
      <c r="A41" s="202" t="s">
        <v>349</v>
      </c>
      <c r="B41" s="268" t="s">
        <v>350</v>
      </c>
      <c r="C41" s="269"/>
      <c r="D41" s="270"/>
      <c r="E41" s="149" t="s">
        <v>10</v>
      </c>
    </row>
    <row r="42" spans="1:5" x14ac:dyDescent="0.25">
      <c r="A42" s="157" t="s">
        <v>0</v>
      </c>
      <c r="B42" s="155" t="s">
        <v>351</v>
      </c>
      <c r="C42" s="146"/>
      <c r="D42" s="154"/>
      <c r="E42" s="147">
        <v>0</v>
      </c>
    </row>
    <row r="43" spans="1:5" x14ac:dyDescent="0.25">
      <c r="A43" s="157" t="s">
        <v>2</v>
      </c>
      <c r="B43" s="155" t="s">
        <v>352</v>
      </c>
      <c r="C43" s="146"/>
      <c r="D43" s="166"/>
      <c r="E43" s="147">
        <v>0</v>
      </c>
    </row>
    <row r="44" spans="1:5" x14ac:dyDescent="0.25">
      <c r="A44" s="157" t="s">
        <v>3</v>
      </c>
      <c r="B44" s="155" t="s">
        <v>353</v>
      </c>
      <c r="C44" s="146"/>
      <c r="D44" s="166"/>
      <c r="E44" s="147">
        <v>0</v>
      </c>
    </row>
    <row r="45" spans="1:5" x14ac:dyDescent="0.25">
      <c r="A45" s="157" t="s">
        <v>5</v>
      </c>
      <c r="B45" s="155" t="s">
        <v>354</v>
      </c>
      <c r="C45" s="146"/>
      <c r="D45" s="166"/>
      <c r="E45" s="147">
        <v>0</v>
      </c>
    </row>
    <row r="46" spans="1:5" x14ac:dyDescent="0.25">
      <c r="A46" s="157" t="s">
        <v>21</v>
      </c>
      <c r="B46" s="155" t="s">
        <v>355</v>
      </c>
      <c r="C46" s="146"/>
      <c r="D46" s="166"/>
      <c r="E46" s="147">
        <v>0</v>
      </c>
    </row>
    <row r="47" spans="1:5" x14ac:dyDescent="0.25">
      <c r="A47" s="277" t="s">
        <v>27</v>
      </c>
      <c r="B47" s="278"/>
      <c r="C47" s="278"/>
      <c r="D47" s="279"/>
      <c r="E47" s="156">
        <f>SUM(E42:E46)</f>
        <v>0</v>
      </c>
    </row>
    <row r="48" spans="1:5" x14ac:dyDescent="0.25">
      <c r="A48" s="262" t="s">
        <v>356</v>
      </c>
      <c r="B48" s="263"/>
      <c r="C48" s="263"/>
      <c r="D48" s="264"/>
      <c r="E48" s="147"/>
    </row>
    <row r="49" spans="1:5" x14ac:dyDescent="0.25">
      <c r="A49" s="202" t="s">
        <v>158</v>
      </c>
      <c r="B49" s="268" t="s">
        <v>357</v>
      </c>
      <c r="C49" s="269"/>
      <c r="D49" s="270"/>
      <c r="E49" s="147">
        <v>0</v>
      </c>
    </row>
    <row r="50" spans="1:5" x14ac:dyDescent="0.25">
      <c r="A50" s="202" t="s">
        <v>159</v>
      </c>
      <c r="B50" s="158" t="s">
        <v>358</v>
      </c>
      <c r="C50" s="146"/>
      <c r="D50" s="167" t="s">
        <v>133</v>
      </c>
      <c r="E50" s="147">
        <v>0</v>
      </c>
    </row>
    <row r="51" spans="1:5" x14ac:dyDescent="0.25">
      <c r="A51" s="202" t="s">
        <v>349</v>
      </c>
      <c r="B51" s="158" t="s">
        <v>359</v>
      </c>
      <c r="C51" s="146"/>
      <c r="D51" s="167" t="s">
        <v>133</v>
      </c>
      <c r="E51" s="147">
        <v>0</v>
      </c>
    </row>
    <row r="52" spans="1:5" x14ac:dyDescent="0.25">
      <c r="A52" s="277" t="s">
        <v>31</v>
      </c>
      <c r="B52" s="278"/>
      <c r="C52" s="280"/>
      <c r="D52" s="168" t="s">
        <v>133</v>
      </c>
      <c r="E52" s="156">
        <f>+E49+E50+E51</f>
        <v>0</v>
      </c>
    </row>
    <row r="53" spans="1:5" x14ac:dyDescent="0.25">
      <c r="A53" s="262" t="s">
        <v>360</v>
      </c>
      <c r="B53" s="263"/>
      <c r="C53" s="263"/>
      <c r="D53" s="264"/>
      <c r="E53" s="147"/>
    </row>
    <row r="54" spans="1:5" x14ac:dyDescent="0.25">
      <c r="A54" s="202" t="s">
        <v>361</v>
      </c>
      <c r="B54" s="268" t="s">
        <v>34</v>
      </c>
      <c r="C54" s="269"/>
      <c r="D54" s="270"/>
      <c r="E54" s="149" t="s">
        <v>10</v>
      </c>
    </row>
    <row r="55" spans="1:5" x14ac:dyDescent="0.25">
      <c r="A55" s="157" t="s">
        <v>0</v>
      </c>
      <c r="B55" s="158" t="s">
        <v>362</v>
      </c>
      <c r="C55" s="162"/>
      <c r="D55" s="159">
        <v>4.1999999999999997E-3</v>
      </c>
      <c r="E55" s="147">
        <v>0</v>
      </c>
    </row>
    <row r="56" spans="1:5" x14ac:dyDescent="0.25">
      <c r="A56" s="157" t="s">
        <v>2</v>
      </c>
      <c r="B56" s="155" t="s">
        <v>363</v>
      </c>
      <c r="C56" s="162"/>
      <c r="D56" s="159">
        <f>D37*D55</f>
        <v>2.9999999999999997E-4</v>
      </c>
      <c r="E56" s="147">
        <v>0</v>
      </c>
    </row>
    <row r="57" spans="1:5" ht="25.5" x14ac:dyDescent="0.25">
      <c r="A57" s="157" t="s">
        <v>3</v>
      </c>
      <c r="B57" s="155" t="s">
        <v>364</v>
      </c>
      <c r="C57" s="162"/>
      <c r="D57" s="159">
        <f>(0.08*0.4*0.9)*(1+0.0833+0.09075+0.03025)</f>
        <v>3.4700000000000002E-2</v>
      </c>
      <c r="E57" s="147">
        <v>0</v>
      </c>
    </row>
    <row r="58" spans="1:5" x14ac:dyDescent="0.25">
      <c r="A58" s="157" t="s">
        <v>5</v>
      </c>
      <c r="B58" s="169" t="s">
        <v>35</v>
      </c>
      <c r="C58" s="162"/>
      <c r="D58" s="159">
        <v>1.9400000000000001E-2</v>
      </c>
      <c r="E58" s="147">
        <v>0</v>
      </c>
    </row>
    <row r="59" spans="1:5" ht="25.5" x14ac:dyDescent="0.25">
      <c r="A59" s="157" t="s">
        <v>21</v>
      </c>
      <c r="B59" s="155" t="s">
        <v>365</v>
      </c>
      <c r="C59" s="162"/>
      <c r="D59" s="159">
        <f>D40*D58</f>
        <v>7.1000000000000004E-3</v>
      </c>
      <c r="E59" s="147">
        <v>0</v>
      </c>
    </row>
    <row r="60" spans="1:5" ht="25.5" x14ac:dyDescent="0.25">
      <c r="A60" s="157" t="s">
        <v>24</v>
      </c>
      <c r="B60" s="155" t="s">
        <v>366</v>
      </c>
      <c r="C60" s="162"/>
      <c r="D60" s="159">
        <f>(0.08*0.4)*(0.08*D37)</f>
        <v>2.0000000000000001E-4</v>
      </c>
      <c r="E60" s="147">
        <v>0</v>
      </c>
    </row>
    <row r="61" spans="1:5" x14ac:dyDescent="0.25">
      <c r="A61" s="277" t="s">
        <v>31</v>
      </c>
      <c r="B61" s="278"/>
      <c r="C61" s="278"/>
      <c r="D61" s="170">
        <f>SUM(D55:D60)</f>
        <v>6.59E-2</v>
      </c>
      <c r="E61" s="156">
        <f>SUM(E55:E60)</f>
        <v>0</v>
      </c>
    </row>
    <row r="62" spans="1:5" x14ac:dyDescent="0.25">
      <c r="A62" s="262" t="s">
        <v>367</v>
      </c>
      <c r="B62" s="263"/>
      <c r="C62" s="263"/>
      <c r="D62" s="264"/>
      <c r="E62" s="147"/>
    </row>
    <row r="63" spans="1:5" x14ac:dyDescent="0.25">
      <c r="A63" s="202" t="s">
        <v>28</v>
      </c>
      <c r="B63" s="284" t="s">
        <v>368</v>
      </c>
      <c r="C63" s="263"/>
      <c r="D63" s="264"/>
      <c r="E63" s="149" t="s">
        <v>10</v>
      </c>
    </row>
    <row r="64" spans="1:5" x14ac:dyDescent="0.25">
      <c r="A64" s="157" t="s">
        <v>0</v>
      </c>
      <c r="B64" s="158" t="s">
        <v>400</v>
      </c>
      <c r="C64" s="146"/>
      <c r="D64" s="159">
        <f>D28/12</f>
        <v>9.2999999999999992E-3</v>
      </c>
      <c r="E64" s="147">
        <v>0</v>
      </c>
    </row>
    <row r="65" spans="1:5" ht="25.5" x14ac:dyDescent="0.25">
      <c r="A65" s="157" t="s">
        <v>2</v>
      </c>
      <c r="B65" s="158" t="s">
        <v>369</v>
      </c>
      <c r="C65" s="146"/>
      <c r="D65" s="159">
        <v>1.66E-2</v>
      </c>
      <c r="E65" s="147">
        <v>0</v>
      </c>
    </row>
    <row r="66" spans="1:5" x14ac:dyDescent="0.25">
      <c r="A66" s="157" t="s">
        <v>3</v>
      </c>
      <c r="B66" s="158" t="s">
        <v>370</v>
      </c>
      <c r="C66" s="146"/>
      <c r="D66" s="159">
        <v>2.0000000000000001E-4</v>
      </c>
      <c r="E66" s="147">
        <v>0</v>
      </c>
    </row>
    <row r="67" spans="1:5" x14ac:dyDescent="0.25">
      <c r="A67" s="157" t="s">
        <v>5</v>
      </c>
      <c r="B67" s="158" t="s">
        <v>371</v>
      </c>
      <c r="C67" s="146"/>
      <c r="D67" s="159">
        <v>2.8E-3</v>
      </c>
      <c r="E67" s="147">
        <v>0</v>
      </c>
    </row>
    <row r="68" spans="1:5" x14ac:dyDescent="0.25">
      <c r="A68" s="157" t="s">
        <v>21</v>
      </c>
      <c r="B68" s="158" t="s">
        <v>372</v>
      </c>
      <c r="C68" s="146"/>
      <c r="D68" s="159">
        <v>2.9999999999999997E-4</v>
      </c>
      <c r="E68" s="147">
        <v>0</v>
      </c>
    </row>
    <row r="69" spans="1:5" x14ac:dyDescent="0.25">
      <c r="A69" s="157" t="s">
        <v>24</v>
      </c>
      <c r="B69" s="158" t="s">
        <v>451</v>
      </c>
      <c r="C69" s="162"/>
      <c r="D69" s="159">
        <v>0</v>
      </c>
      <c r="E69" s="147">
        <v>0</v>
      </c>
    </row>
    <row r="70" spans="1:5" x14ac:dyDescent="0.25">
      <c r="A70" s="277" t="s">
        <v>373</v>
      </c>
      <c r="B70" s="278"/>
      <c r="C70" s="279"/>
      <c r="D70" s="170">
        <f>SUM(D64:D69)</f>
        <v>2.92E-2</v>
      </c>
      <c r="E70" s="156">
        <f>SUM(E64:E69)</f>
        <v>0</v>
      </c>
    </row>
    <row r="71" spans="1:5" x14ac:dyDescent="0.25">
      <c r="A71" s="262"/>
      <c r="B71" s="263"/>
      <c r="C71" s="263"/>
      <c r="D71" s="264"/>
      <c r="E71" s="147"/>
    </row>
    <row r="72" spans="1:5" x14ac:dyDescent="0.25">
      <c r="A72" s="202" t="s">
        <v>133</v>
      </c>
      <c r="B72" s="268" t="s">
        <v>374</v>
      </c>
      <c r="C72" s="269"/>
      <c r="D72" s="270"/>
      <c r="E72" s="149" t="s">
        <v>10</v>
      </c>
    </row>
    <row r="73" spans="1:5" x14ac:dyDescent="0.25">
      <c r="A73" s="157" t="s">
        <v>0</v>
      </c>
      <c r="B73" s="158" t="s">
        <v>375</v>
      </c>
      <c r="C73" s="146"/>
      <c r="D73" s="159">
        <v>0</v>
      </c>
      <c r="E73" s="147">
        <v>0</v>
      </c>
    </row>
    <row r="74" spans="1:5" x14ac:dyDescent="0.25">
      <c r="A74" s="277" t="s">
        <v>31</v>
      </c>
      <c r="B74" s="278"/>
      <c r="C74" s="278"/>
      <c r="D74" s="160">
        <f>D73</f>
        <v>0</v>
      </c>
      <c r="E74" s="156">
        <f>E73</f>
        <v>0</v>
      </c>
    </row>
    <row r="75" spans="1:5" x14ac:dyDescent="0.25">
      <c r="A75" s="262" t="s">
        <v>376</v>
      </c>
      <c r="B75" s="263"/>
      <c r="C75" s="263"/>
      <c r="D75" s="264"/>
      <c r="E75" s="147"/>
    </row>
    <row r="76" spans="1:5" x14ac:dyDescent="0.25">
      <c r="A76" s="202">
        <v>4</v>
      </c>
      <c r="B76" s="268" t="s">
        <v>36</v>
      </c>
      <c r="C76" s="269"/>
      <c r="D76" s="270"/>
      <c r="E76" s="149" t="s">
        <v>10</v>
      </c>
    </row>
    <row r="77" spans="1:5" x14ac:dyDescent="0.25">
      <c r="A77" s="157" t="s">
        <v>28</v>
      </c>
      <c r="B77" s="158" t="s">
        <v>368</v>
      </c>
      <c r="C77" s="146"/>
      <c r="D77" s="159">
        <f>D70</f>
        <v>2.92E-2</v>
      </c>
      <c r="E77" s="147">
        <v>0</v>
      </c>
    </row>
    <row r="78" spans="1:5" x14ac:dyDescent="0.25">
      <c r="A78" s="157" t="s">
        <v>32</v>
      </c>
      <c r="B78" s="158" t="s">
        <v>374</v>
      </c>
      <c r="C78" s="162"/>
      <c r="D78" s="159">
        <f>D74</f>
        <v>0</v>
      </c>
      <c r="E78" s="147">
        <v>0</v>
      </c>
    </row>
    <row r="79" spans="1:5" x14ac:dyDescent="0.25">
      <c r="A79" s="277" t="s">
        <v>377</v>
      </c>
      <c r="B79" s="278"/>
      <c r="C79" s="279"/>
      <c r="D79" s="170">
        <f>SUM(D74:D78)</f>
        <v>2.92E-2</v>
      </c>
      <c r="E79" s="156">
        <f>SUM(E77:E78)</f>
        <v>0</v>
      </c>
    </row>
    <row r="80" spans="1:5" x14ac:dyDescent="0.25">
      <c r="A80" s="262" t="s">
        <v>378</v>
      </c>
      <c r="B80" s="263"/>
      <c r="C80" s="263"/>
      <c r="D80" s="264"/>
      <c r="E80" s="147"/>
    </row>
    <row r="81" spans="1:5" x14ac:dyDescent="0.25">
      <c r="A81" s="202">
        <v>5</v>
      </c>
      <c r="B81" s="268" t="s">
        <v>379</v>
      </c>
      <c r="C81" s="269"/>
      <c r="D81" s="270"/>
      <c r="E81" s="149" t="s">
        <v>10</v>
      </c>
    </row>
    <row r="82" spans="1:5" x14ac:dyDescent="0.25">
      <c r="A82" s="157" t="s">
        <v>0</v>
      </c>
      <c r="B82" s="158" t="s">
        <v>380</v>
      </c>
      <c r="C82" s="146"/>
      <c r="D82" s="159" t="s">
        <v>133</v>
      </c>
      <c r="E82" s="147">
        <v>0</v>
      </c>
    </row>
    <row r="83" spans="1:5" x14ac:dyDescent="0.25">
      <c r="A83" s="157" t="s">
        <v>2</v>
      </c>
      <c r="B83" s="158" t="s">
        <v>381</v>
      </c>
      <c r="C83" s="146"/>
      <c r="D83" s="159"/>
      <c r="E83" s="147">
        <v>0</v>
      </c>
    </row>
    <row r="84" spans="1:5" x14ac:dyDescent="0.25">
      <c r="A84" s="157" t="s">
        <v>3</v>
      </c>
      <c r="B84" s="158" t="s">
        <v>200</v>
      </c>
      <c r="C84" s="146"/>
      <c r="D84" s="159"/>
      <c r="E84" s="147">
        <v>0</v>
      </c>
    </row>
    <row r="85" spans="1:5" ht="25.5" x14ac:dyDescent="0.25">
      <c r="A85" s="157" t="s">
        <v>5</v>
      </c>
      <c r="B85" s="158" t="s">
        <v>382</v>
      </c>
      <c r="C85" s="146"/>
      <c r="D85" s="159"/>
      <c r="E85" s="147">
        <v>0</v>
      </c>
    </row>
    <row r="86" spans="1:5" x14ac:dyDescent="0.25">
      <c r="A86" s="157" t="s">
        <v>21</v>
      </c>
      <c r="B86" s="158" t="s">
        <v>402</v>
      </c>
      <c r="C86" s="162"/>
      <c r="D86" s="159" t="s">
        <v>133</v>
      </c>
      <c r="E86" s="147">
        <v>0</v>
      </c>
    </row>
    <row r="87" spans="1:5" x14ac:dyDescent="0.25">
      <c r="A87" s="277" t="s">
        <v>384</v>
      </c>
      <c r="B87" s="278"/>
      <c r="C87" s="279"/>
      <c r="D87" s="170" t="s">
        <v>133</v>
      </c>
      <c r="E87" s="156">
        <f>SUM(E82:E86)</f>
        <v>0</v>
      </c>
    </row>
    <row r="88" spans="1:5" x14ac:dyDescent="0.25">
      <c r="A88" s="259" t="s">
        <v>37</v>
      </c>
      <c r="B88" s="261"/>
      <c r="C88" s="285" t="s">
        <v>31</v>
      </c>
      <c r="D88" s="261"/>
      <c r="E88" s="147">
        <v>0</v>
      </c>
    </row>
    <row r="89" spans="1:5" ht="24" customHeight="1" x14ac:dyDescent="0.25">
      <c r="A89" s="286" t="s">
        <v>385</v>
      </c>
      <c r="B89" s="287"/>
      <c r="C89" s="287"/>
      <c r="D89" s="171"/>
      <c r="E89" s="156">
        <f>E88</f>
        <v>0</v>
      </c>
    </row>
    <row r="90" spans="1:5" x14ac:dyDescent="0.25">
      <c r="A90" s="262" t="s">
        <v>386</v>
      </c>
      <c r="B90" s="263"/>
      <c r="C90" s="263" t="s">
        <v>38</v>
      </c>
      <c r="D90" s="264" t="s">
        <v>39</v>
      </c>
      <c r="E90" s="147"/>
    </row>
    <row r="91" spans="1:5" x14ac:dyDescent="0.25">
      <c r="A91" s="202">
        <v>6</v>
      </c>
      <c r="B91" s="268" t="s">
        <v>40</v>
      </c>
      <c r="C91" s="269"/>
      <c r="D91" s="270"/>
      <c r="E91" s="149" t="s">
        <v>10</v>
      </c>
    </row>
    <row r="92" spans="1:5" x14ac:dyDescent="0.25">
      <c r="A92" s="202" t="s">
        <v>0</v>
      </c>
      <c r="B92" s="158" t="s">
        <v>41</v>
      </c>
      <c r="C92" s="288">
        <v>0.05</v>
      </c>
      <c r="D92" s="289"/>
      <c r="E92" s="147">
        <v>0</v>
      </c>
    </row>
    <row r="93" spans="1:5" x14ac:dyDescent="0.25">
      <c r="A93" s="202" t="s">
        <v>2</v>
      </c>
      <c r="B93" s="158" t="s">
        <v>42</v>
      </c>
      <c r="C93" s="288">
        <v>6.7900000000000002E-2</v>
      </c>
      <c r="D93" s="289"/>
      <c r="E93" s="147">
        <v>0</v>
      </c>
    </row>
    <row r="94" spans="1:5" ht="16.5" customHeight="1" x14ac:dyDescent="0.25">
      <c r="A94" s="290" t="s">
        <v>3</v>
      </c>
      <c r="B94" s="292" t="s">
        <v>393</v>
      </c>
      <c r="C94" s="293"/>
      <c r="D94" s="172">
        <f>+(100-14.25)/100</f>
        <v>0.85750000000000004</v>
      </c>
      <c r="E94" s="147">
        <v>0</v>
      </c>
    </row>
    <row r="95" spans="1:5" x14ac:dyDescent="0.25">
      <c r="A95" s="290"/>
      <c r="B95" s="201" t="s">
        <v>43</v>
      </c>
      <c r="C95" s="169"/>
      <c r="D95" s="169"/>
      <c r="E95" s="147">
        <v>0</v>
      </c>
    </row>
    <row r="96" spans="1:5" x14ac:dyDescent="0.25">
      <c r="A96" s="290"/>
      <c r="B96" s="175" t="s">
        <v>44</v>
      </c>
      <c r="C96" s="176"/>
      <c r="D96" s="177"/>
      <c r="E96" s="147"/>
    </row>
    <row r="97" spans="1:5" x14ac:dyDescent="0.25">
      <c r="A97" s="290"/>
      <c r="B97" s="178" t="s">
        <v>387</v>
      </c>
      <c r="C97" s="179"/>
      <c r="D97" s="159">
        <v>1.6500000000000001E-2</v>
      </c>
      <c r="E97" s="147">
        <v>0</v>
      </c>
    </row>
    <row r="98" spans="1:5" x14ac:dyDescent="0.25">
      <c r="A98" s="290"/>
      <c r="B98" s="178" t="s">
        <v>388</v>
      </c>
      <c r="C98" s="179"/>
      <c r="D98" s="159">
        <v>7.5999999999999998E-2</v>
      </c>
      <c r="E98" s="147">
        <v>0</v>
      </c>
    </row>
    <row r="99" spans="1:5" x14ac:dyDescent="0.25">
      <c r="A99" s="290"/>
      <c r="B99" s="180" t="s">
        <v>45</v>
      </c>
      <c r="C99" s="181"/>
      <c r="D99" s="161"/>
      <c r="E99" s="147"/>
    </row>
    <row r="100" spans="1:5" x14ac:dyDescent="0.25">
      <c r="A100" s="290"/>
      <c r="B100" s="180" t="s">
        <v>46</v>
      </c>
      <c r="C100" s="181"/>
      <c r="D100" s="182"/>
      <c r="E100" s="147"/>
    </row>
    <row r="101" spans="1:5" ht="15.75" thickBot="1" x14ac:dyDescent="0.3">
      <c r="A101" s="291"/>
      <c r="B101" s="183" t="s">
        <v>203</v>
      </c>
      <c r="C101" s="184"/>
      <c r="D101" s="185">
        <v>0.05</v>
      </c>
      <c r="E101" s="147">
        <v>0</v>
      </c>
    </row>
    <row r="102" spans="1:5" ht="15.75" thickBot="1" x14ac:dyDescent="0.3">
      <c r="A102" s="187"/>
      <c r="B102" s="188" t="s">
        <v>47</v>
      </c>
      <c r="C102" s="188"/>
      <c r="D102" s="189">
        <f>SUM(D97:D101)</f>
        <v>0.14249999999999999</v>
      </c>
      <c r="E102" s="190">
        <f>SUM(E97:E101)</f>
        <v>0</v>
      </c>
    </row>
    <row r="103" spans="1:5" x14ac:dyDescent="0.25">
      <c r="A103" s="294" t="s">
        <v>48</v>
      </c>
      <c r="B103" s="295"/>
      <c r="C103" s="295"/>
      <c r="D103" s="296"/>
      <c r="E103" s="191">
        <f>+E92+E93+E102</f>
        <v>0</v>
      </c>
    </row>
    <row r="104" spans="1:5" x14ac:dyDescent="0.25">
      <c r="A104" s="259" t="s">
        <v>49</v>
      </c>
      <c r="B104" s="260"/>
      <c r="C104" s="260"/>
      <c r="D104" s="261"/>
      <c r="E104" s="141" t="s">
        <v>10</v>
      </c>
    </row>
    <row r="105" spans="1:5" x14ac:dyDescent="0.25">
      <c r="A105" s="202" t="s">
        <v>0</v>
      </c>
      <c r="B105" s="268" t="s">
        <v>50</v>
      </c>
      <c r="C105" s="297"/>
      <c r="D105" s="298"/>
      <c r="E105" s="147">
        <v>0</v>
      </c>
    </row>
    <row r="106" spans="1:5" x14ac:dyDescent="0.25">
      <c r="A106" s="202" t="s">
        <v>2</v>
      </c>
      <c r="B106" s="268" t="s">
        <v>389</v>
      </c>
      <c r="C106" s="297"/>
      <c r="D106" s="298"/>
      <c r="E106" s="147">
        <v>0</v>
      </c>
    </row>
    <row r="107" spans="1:5" x14ac:dyDescent="0.25">
      <c r="A107" s="202" t="s">
        <v>3</v>
      </c>
      <c r="B107" s="268" t="s">
        <v>390</v>
      </c>
      <c r="C107" s="297"/>
      <c r="D107" s="298"/>
      <c r="E107" s="147">
        <v>0</v>
      </c>
    </row>
    <row r="108" spans="1:5" x14ac:dyDescent="0.25">
      <c r="A108" s="202" t="s">
        <v>5</v>
      </c>
      <c r="B108" s="268" t="s">
        <v>391</v>
      </c>
      <c r="C108" s="297"/>
      <c r="D108" s="298"/>
      <c r="E108" s="147">
        <v>0</v>
      </c>
    </row>
    <row r="109" spans="1:5" x14ac:dyDescent="0.25">
      <c r="A109" s="202" t="s">
        <v>5</v>
      </c>
      <c r="B109" s="268" t="s">
        <v>392</v>
      </c>
      <c r="C109" s="297"/>
      <c r="D109" s="298"/>
      <c r="E109" s="147">
        <v>0</v>
      </c>
    </row>
    <row r="110" spans="1:5" x14ac:dyDescent="0.25">
      <c r="A110" s="302" t="s">
        <v>51</v>
      </c>
      <c r="B110" s="303"/>
      <c r="C110" s="304"/>
      <c r="D110" s="167"/>
      <c r="E110" s="147">
        <f>SUM(E105:E109)</f>
        <v>0</v>
      </c>
    </row>
    <row r="111" spans="1:5" x14ac:dyDescent="0.25">
      <c r="A111" s="202" t="s">
        <v>21</v>
      </c>
      <c r="B111" s="268" t="s">
        <v>452</v>
      </c>
      <c r="C111" s="297"/>
      <c r="D111" s="298"/>
      <c r="E111" s="147">
        <v>0</v>
      </c>
    </row>
    <row r="112" spans="1:5" ht="15.75" thickBot="1" x14ac:dyDescent="0.3">
      <c r="A112" s="299" t="s">
        <v>53</v>
      </c>
      <c r="B112" s="300"/>
      <c r="C112" s="300"/>
      <c r="D112" s="301"/>
      <c r="E112" s="192">
        <f>SUM(+E110+E111)</f>
        <v>0</v>
      </c>
    </row>
  </sheetData>
  <mergeCells count="68">
    <mergeCell ref="C13:E13"/>
    <mergeCell ref="A1:E1"/>
    <mergeCell ref="A2:E2"/>
    <mergeCell ref="C3:E3"/>
    <mergeCell ref="C4:E4"/>
    <mergeCell ref="C5:E5"/>
    <mergeCell ref="C6:E6"/>
    <mergeCell ref="A7:E7"/>
    <mergeCell ref="A8:E8"/>
    <mergeCell ref="A9:E9"/>
    <mergeCell ref="A10:D10"/>
    <mergeCell ref="C11:E11"/>
    <mergeCell ref="A25:D25"/>
    <mergeCell ref="C14:E14"/>
    <mergeCell ref="A15:D15"/>
    <mergeCell ref="B16:D16"/>
    <mergeCell ref="C17:D17"/>
    <mergeCell ref="C18:D18"/>
    <mergeCell ref="C19:D19"/>
    <mergeCell ref="C20:D20"/>
    <mergeCell ref="C21:D21"/>
    <mergeCell ref="C22:D22"/>
    <mergeCell ref="C23:D23"/>
    <mergeCell ref="A24:D24"/>
    <mergeCell ref="B54:D54"/>
    <mergeCell ref="B26:D26"/>
    <mergeCell ref="A29:C29"/>
    <mergeCell ref="A30:E30"/>
    <mergeCell ref="B31:D31"/>
    <mergeCell ref="A40:C40"/>
    <mergeCell ref="B41:D41"/>
    <mergeCell ref="A47:D47"/>
    <mergeCell ref="A48:D48"/>
    <mergeCell ref="B49:D49"/>
    <mergeCell ref="A52:C52"/>
    <mergeCell ref="A53:D53"/>
    <mergeCell ref="B81:D81"/>
    <mergeCell ref="A61:C61"/>
    <mergeCell ref="A62:D62"/>
    <mergeCell ref="B63:D63"/>
    <mergeCell ref="A70:C70"/>
    <mergeCell ref="A71:D71"/>
    <mergeCell ref="B72:D72"/>
    <mergeCell ref="A74:C74"/>
    <mergeCell ref="A75:D75"/>
    <mergeCell ref="B76:D76"/>
    <mergeCell ref="A79:C79"/>
    <mergeCell ref="A80:D80"/>
    <mergeCell ref="A104:D104"/>
    <mergeCell ref="A87:C87"/>
    <mergeCell ref="A88:B88"/>
    <mergeCell ref="C88:D88"/>
    <mergeCell ref="A89:C89"/>
    <mergeCell ref="A90:D90"/>
    <mergeCell ref="B91:D91"/>
    <mergeCell ref="C92:D92"/>
    <mergeCell ref="C93:D93"/>
    <mergeCell ref="A94:A101"/>
    <mergeCell ref="B94:C94"/>
    <mergeCell ref="A103:D103"/>
    <mergeCell ref="B111:D111"/>
    <mergeCell ref="A112:D112"/>
    <mergeCell ref="B105:D105"/>
    <mergeCell ref="B106:D106"/>
    <mergeCell ref="B107:D107"/>
    <mergeCell ref="B108:D108"/>
    <mergeCell ref="B109:D109"/>
    <mergeCell ref="A110:C110"/>
  </mergeCells>
  <hyperlinks>
    <hyperlink ref="B39" r:id="rId1" display="08 - Sebrae 0,3% ou 0,6% - IN nº 03, MPS/SRP/2005, Anexo II e III ver código da Tabela"/>
  </hyperlinks>
  <pageMargins left="0.511811024" right="0.511811024" top="0.78740157499999996" bottom="0.78740157499999996" header="0.31496062000000002" footer="0.31496062000000002"/>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showGridLines="0" topLeftCell="A82" zoomScaleNormal="100" workbookViewId="0">
      <selection activeCell="E88" sqref="E88"/>
    </sheetView>
  </sheetViews>
  <sheetFormatPr defaultRowHeight="15" x14ac:dyDescent="0.25"/>
  <cols>
    <col min="1" max="1" width="8.7109375" customWidth="1"/>
    <col min="2" max="2" width="44.42578125" customWidth="1"/>
    <col min="3" max="3" width="6.28515625" customWidth="1"/>
    <col min="4" max="4" width="17.140625" customWidth="1"/>
    <col min="5" max="5" width="12" customWidth="1"/>
  </cols>
  <sheetData>
    <row r="1" spans="1:5" ht="21.75" thickBot="1" x14ac:dyDescent="0.3">
      <c r="A1" s="238" t="s">
        <v>134</v>
      </c>
      <c r="B1" s="239"/>
      <c r="C1" s="239"/>
      <c r="D1" s="239"/>
      <c r="E1" s="240"/>
    </row>
    <row r="2" spans="1:5" x14ac:dyDescent="0.25">
      <c r="A2" s="241" t="s">
        <v>418</v>
      </c>
      <c r="B2" s="242"/>
      <c r="C2" s="242"/>
      <c r="D2" s="242"/>
      <c r="E2" s="243"/>
    </row>
    <row r="3" spans="1:5" ht="15" customHeight="1" x14ac:dyDescent="0.25">
      <c r="A3" s="139" t="s">
        <v>0</v>
      </c>
      <c r="B3" s="140" t="s">
        <v>1</v>
      </c>
      <c r="C3" s="244" t="s">
        <v>450</v>
      </c>
      <c r="D3" s="245"/>
      <c r="E3" s="246"/>
    </row>
    <row r="4" spans="1:5" ht="15" customHeight="1" x14ac:dyDescent="0.25">
      <c r="A4" s="139" t="s">
        <v>2</v>
      </c>
      <c r="B4" s="140" t="s">
        <v>139</v>
      </c>
      <c r="C4" s="247" t="s">
        <v>412</v>
      </c>
      <c r="D4" s="248"/>
      <c r="E4" s="249"/>
    </row>
    <row r="5" spans="1:5" ht="25.5" customHeight="1" x14ac:dyDescent="0.25">
      <c r="A5" s="139" t="s">
        <v>3</v>
      </c>
      <c r="B5" s="140" t="s">
        <v>4</v>
      </c>
      <c r="C5" s="247" t="s">
        <v>449</v>
      </c>
      <c r="D5" s="248"/>
      <c r="E5" s="249"/>
    </row>
    <row r="6" spans="1:5" x14ac:dyDescent="0.25">
      <c r="A6" s="139" t="s">
        <v>5</v>
      </c>
      <c r="B6" s="140" t="s">
        <v>335</v>
      </c>
      <c r="C6" s="247">
        <v>12</v>
      </c>
      <c r="D6" s="248"/>
      <c r="E6" s="249"/>
    </row>
    <row r="7" spans="1:5" x14ac:dyDescent="0.25">
      <c r="A7" s="250" t="s">
        <v>6</v>
      </c>
      <c r="B7" s="251"/>
      <c r="C7" s="251"/>
      <c r="D7" s="251"/>
      <c r="E7" s="252"/>
    </row>
    <row r="8" spans="1:5" x14ac:dyDescent="0.25">
      <c r="A8" s="253" t="s">
        <v>7</v>
      </c>
      <c r="B8" s="254"/>
      <c r="C8" s="254"/>
      <c r="D8" s="254"/>
      <c r="E8" s="255"/>
    </row>
    <row r="9" spans="1:5" x14ac:dyDescent="0.25">
      <c r="A9" s="256" t="s">
        <v>8</v>
      </c>
      <c r="B9" s="257"/>
      <c r="C9" s="257"/>
      <c r="D9" s="257"/>
      <c r="E9" s="258"/>
    </row>
    <row r="10" spans="1:5" x14ac:dyDescent="0.25">
      <c r="A10" s="259" t="s">
        <v>9</v>
      </c>
      <c r="B10" s="260"/>
      <c r="C10" s="260"/>
      <c r="D10" s="261"/>
      <c r="E10" s="141" t="s">
        <v>10</v>
      </c>
    </row>
    <row r="11" spans="1:5" ht="25.5" customHeight="1" x14ac:dyDescent="0.25">
      <c r="A11" s="139"/>
      <c r="B11" s="142" t="s">
        <v>135</v>
      </c>
      <c r="C11" s="247" t="s">
        <v>412</v>
      </c>
      <c r="D11" s="248"/>
      <c r="E11" s="249"/>
    </row>
    <row r="12" spans="1:5" x14ac:dyDescent="0.25">
      <c r="A12" s="139">
        <v>2</v>
      </c>
      <c r="B12" s="142" t="s">
        <v>11</v>
      </c>
      <c r="C12" s="143"/>
      <c r="D12" s="144"/>
      <c r="E12" s="145">
        <v>0</v>
      </c>
    </row>
    <row r="13" spans="1:5" ht="25.5" x14ac:dyDescent="0.25">
      <c r="A13" s="139">
        <v>3</v>
      </c>
      <c r="B13" s="142" t="s">
        <v>12</v>
      </c>
      <c r="C13" s="305" t="s">
        <v>415</v>
      </c>
      <c r="D13" s="306"/>
      <c r="E13" s="307"/>
    </row>
    <row r="14" spans="1:5" x14ac:dyDescent="0.25">
      <c r="A14" s="139">
        <v>4</v>
      </c>
      <c r="B14" s="146" t="s">
        <v>13</v>
      </c>
      <c r="C14" s="265" t="s">
        <v>336</v>
      </c>
      <c r="D14" s="266"/>
      <c r="E14" s="267"/>
    </row>
    <row r="15" spans="1:5" x14ac:dyDescent="0.25">
      <c r="A15" s="262" t="s">
        <v>14</v>
      </c>
      <c r="B15" s="263"/>
      <c r="C15" s="263"/>
      <c r="D15" s="264"/>
      <c r="E15" s="147"/>
    </row>
    <row r="16" spans="1:5" x14ac:dyDescent="0.25">
      <c r="A16" s="202">
        <v>1</v>
      </c>
      <c r="B16" s="268" t="s">
        <v>15</v>
      </c>
      <c r="C16" s="269"/>
      <c r="D16" s="270"/>
      <c r="E16" s="149" t="s">
        <v>10</v>
      </c>
    </row>
    <row r="17" spans="1:5" x14ac:dyDescent="0.25">
      <c r="A17" s="150" t="s">
        <v>0</v>
      </c>
      <c r="B17" s="151" t="s">
        <v>16</v>
      </c>
      <c r="C17" s="271"/>
      <c r="D17" s="272"/>
      <c r="E17" s="152">
        <f>+E12</f>
        <v>0</v>
      </c>
    </row>
    <row r="18" spans="1:5" ht="15" customHeight="1" x14ac:dyDescent="0.25">
      <c r="A18" s="150" t="s">
        <v>2</v>
      </c>
      <c r="B18" s="151" t="s">
        <v>17</v>
      </c>
      <c r="C18" s="273"/>
      <c r="D18" s="274"/>
      <c r="E18" s="153">
        <v>0</v>
      </c>
    </row>
    <row r="19" spans="1:5" ht="15" customHeight="1" x14ac:dyDescent="0.25">
      <c r="A19" s="150" t="s">
        <v>3</v>
      </c>
      <c r="B19" s="151" t="s">
        <v>444</v>
      </c>
      <c r="C19" s="273"/>
      <c r="D19" s="274"/>
      <c r="E19" s="153">
        <v>0</v>
      </c>
    </row>
    <row r="20" spans="1:5" ht="15" customHeight="1" x14ac:dyDescent="0.25">
      <c r="A20" s="150" t="s">
        <v>5</v>
      </c>
      <c r="B20" s="151" t="s">
        <v>19</v>
      </c>
      <c r="C20" s="273"/>
      <c r="D20" s="274"/>
      <c r="E20" s="153">
        <f>(((E17/180)*0.2))*0</f>
        <v>0</v>
      </c>
    </row>
    <row r="21" spans="1:5" ht="15" customHeight="1" x14ac:dyDescent="0.25">
      <c r="A21" s="150" t="s">
        <v>21</v>
      </c>
      <c r="B21" s="151" t="s">
        <v>22</v>
      </c>
      <c r="C21" s="275"/>
      <c r="D21" s="276"/>
      <c r="E21" s="153">
        <v>0</v>
      </c>
    </row>
    <row r="22" spans="1:5" x14ac:dyDescent="0.25">
      <c r="A22" s="150" t="s">
        <v>24</v>
      </c>
      <c r="B22" s="154" t="s">
        <v>136</v>
      </c>
      <c r="C22" s="273"/>
      <c r="D22" s="274"/>
      <c r="E22" s="153">
        <v>0</v>
      </c>
    </row>
    <row r="23" spans="1:5" x14ac:dyDescent="0.25">
      <c r="A23" s="150" t="s">
        <v>25</v>
      </c>
      <c r="B23" s="155" t="s">
        <v>137</v>
      </c>
      <c r="C23" s="273"/>
      <c r="D23" s="274"/>
      <c r="E23" s="153">
        <v>0</v>
      </c>
    </row>
    <row r="24" spans="1:5" x14ac:dyDescent="0.25">
      <c r="A24" s="277" t="s">
        <v>26</v>
      </c>
      <c r="B24" s="278"/>
      <c r="C24" s="278"/>
      <c r="D24" s="279"/>
      <c r="E24" s="156">
        <f>SUM(E17:E23)</f>
        <v>0</v>
      </c>
    </row>
    <row r="25" spans="1:5" x14ac:dyDescent="0.25">
      <c r="A25" s="262" t="s">
        <v>55</v>
      </c>
      <c r="B25" s="263"/>
      <c r="C25" s="263"/>
      <c r="D25" s="264"/>
      <c r="E25" s="147"/>
    </row>
    <row r="26" spans="1:5" x14ac:dyDescent="0.25">
      <c r="A26" s="202" t="s">
        <v>158</v>
      </c>
      <c r="B26" s="268" t="s">
        <v>339</v>
      </c>
      <c r="C26" s="269"/>
      <c r="D26" s="270"/>
      <c r="E26" s="149" t="s">
        <v>10</v>
      </c>
    </row>
    <row r="27" spans="1:5" x14ac:dyDescent="0.25">
      <c r="A27" s="157" t="s">
        <v>0</v>
      </c>
      <c r="B27" s="158" t="s">
        <v>33</v>
      </c>
      <c r="C27" s="146"/>
      <c r="D27" s="159">
        <f>1/12</f>
        <v>8.3299999999999999E-2</v>
      </c>
      <c r="E27" s="147">
        <v>0</v>
      </c>
    </row>
    <row r="28" spans="1:5" x14ac:dyDescent="0.25">
      <c r="A28" s="157" t="s">
        <v>2</v>
      </c>
      <c r="B28" s="158" t="s">
        <v>443</v>
      </c>
      <c r="C28" s="146"/>
      <c r="D28" s="159">
        <v>0.1111</v>
      </c>
      <c r="E28" s="147">
        <v>0</v>
      </c>
    </row>
    <row r="29" spans="1:5" x14ac:dyDescent="0.25">
      <c r="A29" s="277" t="s">
        <v>31</v>
      </c>
      <c r="B29" s="278"/>
      <c r="C29" s="280"/>
      <c r="D29" s="160">
        <f>SUM(D27:D28)</f>
        <v>0.19439999999999999</v>
      </c>
      <c r="E29" s="156">
        <f>SUM(E27:E28)</f>
        <v>0</v>
      </c>
    </row>
    <row r="30" spans="1:5" ht="28.5" customHeight="1" x14ac:dyDescent="0.25">
      <c r="A30" s="281" t="s">
        <v>340</v>
      </c>
      <c r="B30" s="282"/>
      <c r="C30" s="282"/>
      <c r="D30" s="282"/>
      <c r="E30" s="283"/>
    </row>
    <row r="31" spans="1:5" x14ac:dyDescent="0.25">
      <c r="A31" s="202" t="s">
        <v>159</v>
      </c>
      <c r="B31" s="268" t="s">
        <v>29</v>
      </c>
      <c r="C31" s="269"/>
      <c r="D31" s="270"/>
      <c r="E31" s="149" t="s">
        <v>10</v>
      </c>
    </row>
    <row r="32" spans="1:5" x14ac:dyDescent="0.25">
      <c r="A32" s="157" t="s">
        <v>0</v>
      </c>
      <c r="B32" s="161" t="s">
        <v>341</v>
      </c>
      <c r="C32" s="146"/>
      <c r="D32" s="159">
        <v>0.2</v>
      </c>
      <c r="E32" s="147">
        <v>0</v>
      </c>
    </row>
    <row r="33" spans="1:5" x14ac:dyDescent="0.25">
      <c r="A33" s="157" t="s">
        <v>2</v>
      </c>
      <c r="B33" s="162" t="s">
        <v>342</v>
      </c>
      <c r="C33" s="146"/>
      <c r="D33" s="159">
        <v>1.4999999999999999E-2</v>
      </c>
      <c r="E33" s="147">
        <v>0</v>
      </c>
    </row>
    <row r="34" spans="1:5" x14ac:dyDescent="0.25">
      <c r="A34" s="157" t="s">
        <v>3</v>
      </c>
      <c r="B34" s="146" t="s">
        <v>343</v>
      </c>
      <c r="C34" s="146"/>
      <c r="D34" s="159">
        <v>0.01</v>
      </c>
      <c r="E34" s="147">
        <v>0</v>
      </c>
    </row>
    <row r="35" spans="1:5" x14ac:dyDescent="0.25">
      <c r="A35" s="157" t="s">
        <v>5</v>
      </c>
      <c r="B35" s="163" t="s">
        <v>344</v>
      </c>
      <c r="C35" s="146"/>
      <c r="D35" s="159">
        <v>2E-3</v>
      </c>
      <c r="E35" s="147">
        <v>0</v>
      </c>
    </row>
    <row r="36" spans="1:5" x14ac:dyDescent="0.25">
      <c r="A36" s="157" t="s">
        <v>21</v>
      </c>
      <c r="B36" s="146" t="s">
        <v>345</v>
      </c>
      <c r="C36" s="146"/>
      <c r="D36" s="159">
        <v>2.5000000000000001E-2</v>
      </c>
      <c r="E36" s="147">
        <v>0</v>
      </c>
    </row>
    <row r="37" spans="1:5" x14ac:dyDescent="0.25">
      <c r="A37" s="157" t="s">
        <v>24</v>
      </c>
      <c r="B37" s="162" t="s">
        <v>346</v>
      </c>
      <c r="C37" s="146"/>
      <c r="D37" s="159">
        <v>0.08</v>
      </c>
      <c r="E37" s="147">
        <v>0</v>
      </c>
    </row>
    <row r="38" spans="1:5" x14ac:dyDescent="0.25">
      <c r="A38" s="157" t="s">
        <v>25</v>
      </c>
      <c r="B38" s="163" t="s">
        <v>442</v>
      </c>
      <c r="C38" s="146"/>
      <c r="D38" s="159">
        <v>0.03</v>
      </c>
      <c r="E38" s="147">
        <v>0</v>
      </c>
    </row>
    <row r="39" spans="1:5" x14ac:dyDescent="0.25">
      <c r="A39" s="157" t="s">
        <v>30</v>
      </c>
      <c r="B39" s="164" t="s">
        <v>348</v>
      </c>
      <c r="C39" s="146"/>
      <c r="D39" s="159">
        <v>6.0000000000000001E-3</v>
      </c>
      <c r="E39" s="147">
        <v>0</v>
      </c>
    </row>
    <row r="40" spans="1:5" x14ac:dyDescent="0.25">
      <c r="A40" s="277" t="s">
        <v>31</v>
      </c>
      <c r="B40" s="278"/>
      <c r="C40" s="280"/>
      <c r="D40" s="160">
        <f>SUM(D32:D39)</f>
        <v>0.36799999999999999</v>
      </c>
      <c r="E40" s="156">
        <f>SUM(E32:E39)</f>
        <v>0</v>
      </c>
    </row>
    <row r="41" spans="1:5" x14ac:dyDescent="0.25">
      <c r="A41" s="202" t="s">
        <v>349</v>
      </c>
      <c r="B41" s="268" t="s">
        <v>350</v>
      </c>
      <c r="C41" s="269"/>
      <c r="D41" s="270"/>
      <c r="E41" s="149" t="s">
        <v>10</v>
      </c>
    </row>
    <row r="42" spans="1:5" x14ac:dyDescent="0.25">
      <c r="A42" s="157" t="s">
        <v>0</v>
      </c>
      <c r="B42" s="155" t="s">
        <v>351</v>
      </c>
      <c r="C42" s="146"/>
      <c r="D42" s="154"/>
      <c r="E42" s="147">
        <v>0</v>
      </c>
    </row>
    <row r="43" spans="1:5" x14ac:dyDescent="0.25">
      <c r="A43" s="157" t="s">
        <v>2</v>
      </c>
      <c r="B43" s="155" t="s">
        <v>352</v>
      </c>
      <c r="C43" s="146"/>
      <c r="D43" s="166"/>
      <c r="E43" s="147">
        <v>0</v>
      </c>
    </row>
    <row r="44" spans="1:5" x14ac:dyDescent="0.25">
      <c r="A44" s="157" t="s">
        <v>3</v>
      </c>
      <c r="B44" s="155" t="s">
        <v>353</v>
      </c>
      <c r="C44" s="146"/>
      <c r="D44" s="166"/>
      <c r="E44" s="147">
        <v>0</v>
      </c>
    </row>
    <row r="45" spans="1:5" x14ac:dyDescent="0.25">
      <c r="A45" s="157" t="s">
        <v>5</v>
      </c>
      <c r="B45" s="155" t="s">
        <v>354</v>
      </c>
      <c r="C45" s="146"/>
      <c r="D45" s="166"/>
      <c r="E45" s="147">
        <v>0</v>
      </c>
    </row>
    <row r="46" spans="1:5" x14ac:dyDescent="0.25">
      <c r="A46" s="157" t="s">
        <v>21</v>
      </c>
      <c r="B46" s="155" t="s">
        <v>355</v>
      </c>
      <c r="C46" s="146"/>
      <c r="D46" s="166"/>
      <c r="E46" s="147">
        <v>0</v>
      </c>
    </row>
    <row r="47" spans="1:5" x14ac:dyDescent="0.25">
      <c r="A47" s="277" t="s">
        <v>27</v>
      </c>
      <c r="B47" s="278"/>
      <c r="C47" s="278"/>
      <c r="D47" s="279"/>
      <c r="E47" s="156">
        <f>SUM(E42:E46)</f>
        <v>0</v>
      </c>
    </row>
    <row r="48" spans="1:5" x14ac:dyDescent="0.25">
      <c r="A48" s="262" t="s">
        <v>356</v>
      </c>
      <c r="B48" s="263"/>
      <c r="C48" s="263"/>
      <c r="D48" s="264"/>
      <c r="E48" s="147"/>
    </row>
    <row r="49" spans="1:5" x14ac:dyDescent="0.25">
      <c r="A49" s="202" t="s">
        <v>158</v>
      </c>
      <c r="B49" s="268" t="s">
        <v>357</v>
      </c>
      <c r="C49" s="269"/>
      <c r="D49" s="270"/>
      <c r="E49" s="147">
        <v>0</v>
      </c>
    </row>
    <row r="50" spans="1:5" x14ac:dyDescent="0.25">
      <c r="A50" s="202" t="s">
        <v>159</v>
      </c>
      <c r="B50" s="158" t="s">
        <v>358</v>
      </c>
      <c r="C50" s="146"/>
      <c r="D50" s="167" t="s">
        <v>133</v>
      </c>
      <c r="E50" s="147">
        <v>0</v>
      </c>
    </row>
    <row r="51" spans="1:5" x14ac:dyDescent="0.25">
      <c r="A51" s="202" t="s">
        <v>349</v>
      </c>
      <c r="B51" s="158" t="s">
        <v>359</v>
      </c>
      <c r="C51" s="146"/>
      <c r="D51" s="167" t="s">
        <v>133</v>
      </c>
      <c r="E51" s="147">
        <v>0</v>
      </c>
    </row>
    <row r="52" spans="1:5" x14ac:dyDescent="0.25">
      <c r="A52" s="277" t="s">
        <v>31</v>
      </c>
      <c r="B52" s="278"/>
      <c r="C52" s="280"/>
      <c r="D52" s="168" t="s">
        <v>133</v>
      </c>
      <c r="E52" s="156">
        <f>SUM(E49:E51)</f>
        <v>0</v>
      </c>
    </row>
    <row r="53" spans="1:5" x14ac:dyDescent="0.25">
      <c r="A53" s="262" t="s">
        <v>360</v>
      </c>
      <c r="B53" s="263"/>
      <c r="C53" s="263"/>
      <c r="D53" s="264"/>
      <c r="E53" s="147"/>
    </row>
    <row r="54" spans="1:5" x14ac:dyDescent="0.25">
      <c r="A54" s="202" t="s">
        <v>361</v>
      </c>
      <c r="B54" s="268" t="s">
        <v>34</v>
      </c>
      <c r="C54" s="269"/>
      <c r="D54" s="270"/>
      <c r="E54" s="149" t="s">
        <v>10</v>
      </c>
    </row>
    <row r="55" spans="1:5" x14ac:dyDescent="0.25">
      <c r="A55" s="157" t="s">
        <v>0</v>
      </c>
      <c r="B55" s="158" t="s">
        <v>362</v>
      </c>
      <c r="C55" s="162"/>
      <c r="D55" s="159">
        <v>4.1999999999999997E-3</v>
      </c>
      <c r="E55" s="147">
        <v>0</v>
      </c>
    </row>
    <row r="56" spans="1:5" x14ac:dyDescent="0.25">
      <c r="A56" s="157" t="s">
        <v>2</v>
      </c>
      <c r="B56" s="155" t="s">
        <v>363</v>
      </c>
      <c r="C56" s="162"/>
      <c r="D56" s="159">
        <f>D37*D55</f>
        <v>2.9999999999999997E-4</v>
      </c>
      <c r="E56" s="147">
        <v>0</v>
      </c>
    </row>
    <row r="57" spans="1:5" ht="25.5" x14ac:dyDescent="0.25">
      <c r="A57" s="157" t="s">
        <v>3</v>
      </c>
      <c r="B57" s="155" t="s">
        <v>364</v>
      </c>
      <c r="C57" s="162"/>
      <c r="D57" s="159">
        <f>(0.08*0.4*0.9)*(1+0.0833+0.09075+0.03025)</f>
        <v>3.4700000000000002E-2</v>
      </c>
      <c r="E57" s="147">
        <v>0</v>
      </c>
    </row>
    <row r="58" spans="1:5" x14ac:dyDescent="0.25">
      <c r="A58" s="157" t="s">
        <v>5</v>
      </c>
      <c r="B58" s="169" t="s">
        <v>35</v>
      </c>
      <c r="C58" s="162"/>
      <c r="D58" s="159">
        <v>1.9400000000000001E-2</v>
      </c>
      <c r="E58" s="147">
        <v>0</v>
      </c>
    </row>
    <row r="59" spans="1:5" ht="25.5" x14ac:dyDescent="0.25">
      <c r="A59" s="157" t="s">
        <v>21</v>
      </c>
      <c r="B59" s="155" t="s">
        <v>365</v>
      </c>
      <c r="C59" s="162"/>
      <c r="D59" s="159">
        <f>D40*D58</f>
        <v>7.1000000000000004E-3</v>
      </c>
      <c r="E59" s="147">
        <v>0</v>
      </c>
    </row>
    <row r="60" spans="1:5" ht="25.5" x14ac:dyDescent="0.25">
      <c r="A60" s="157" t="s">
        <v>24</v>
      </c>
      <c r="B60" s="155" t="s">
        <v>366</v>
      </c>
      <c r="C60" s="162"/>
      <c r="D60" s="159">
        <f>(0.08*0.4)*(0.08*D37)</f>
        <v>2.0000000000000001E-4</v>
      </c>
      <c r="E60" s="147">
        <v>0</v>
      </c>
    </row>
    <row r="61" spans="1:5" x14ac:dyDescent="0.25">
      <c r="A61" s="277" t="s">
        <v>31</v>
      </c>
      <c r="B61" s="278"/>
      <c r="C61" s="278"/>
      <c r="D61" s="170">
        <f>SUM(D55:D60)</f>
        <v>6.59E-2</v>
      </c>
      <c r="E61" s="156">
        <f>SUM(E55:E60)</f>
        <v>0</v>
      </c>
    </row>
    <row r="62" spans="1:5" x14ac:dyDescent="0.25">
      <c r="A62" s="262" t="s">
        <v>367</v>
      </c>
      <c r="B62" s="263"/>
      <c r="C62" s="263"/>
      <c r="D62" s="264"/>
      <c r="E62" s="147"/>
    </row>
    <row r="63" spans="1:5" x14ac:dyDescent="0.25">
      <c r="A63" s="202" t="s">
        <v>28</v>
      </c>
      <c r="B63" s="284" t="s">
        <v>368</v>
      </c>
      <c r="C63" s="263"/>
      <c r="D63" s="264"/>
      <c r="E63" s="149" t="s">
        <v>10</v>
      </c>
    </row>
    <row r="64" spans="1:5" x14ac:dyDescent="0.25">
      <c r="A64" s="157" t="s">
        <v>0</v>
      </c>
      <c r="B64" s="158" t="s">
        <v>401</v>
      </c>
      <c r="C64" s="146"/>
      <c r="D64" s="159">
        <f>D28/12</f>
        <v>9.2999999999999992E-3</v>
      </c>
      <c r="E64" s="147">
        <v>0</v>
      </c>
    </row>
    <row r="65" spans="1:5" ht="25.5" x14ac:dyDescent="0.25">
      <c r="A65" s="157" t="s">
        <v>2</v>
      </c>
      <c r="B65" s="158" t="s">
        <v>369</v>
      </c>
      <c r="C65" s="146"/>
      <c r="D65" s="159">
        <v>1.66E-2</v>
      </c>
      <c r="E65" s="147">
        <v>0</v>
      </c>
    </row>
    <row r="66" spans="1:5" x14ac:dyDescent="0.25">
      <c r="A66" s="157" t="s">
        <v>3</v>
      </c>
      <c r="B66" s="158" t="s">
        <v>370</v>
      </c>
      <c r="C66" s="146"/>
      <c r="D66" s="159">
        <v>2.0000000000000001E-4</v>
      </c>
      <c r="E66" s="147">
        <v>0</v>
      </c>
    </row>
    <row r="67" spans="1:5" x14ac:dyDescent="0.25">
      <c r="A67" s="157" t="s">
        <v>5</v>
      </c>
      <c r="B67" s="158" t="s">
        <v>371</v>
      </c>
      <c r="C67" s="146"/>
      <c r="D67" s="159">
        <v>2.8E-3</v>
      </c>
      <c r="E67" s="147">
        <v>0</v>
      </c>
    </row>
    <row r="68" spans="1:5" x14ac:dyDescent="0.25">
      <c r="A68" s="157" t="s">
        <v>21</v>
      </c>
      <c r="B68" s="158" t="s">
        <v>372</v>
      </c>
      <c r="C68" s="146"/>
      <c r="D68" s="159">
        <v>2.9999999999999997E-4</v>
      </c>
      <c r="E68" s="147">
        <v>0</v>
      </c>
    </row>
    <row r="69" spans="1:5" x14ac:dyDescent="0.25">
      <c r="A69" s="157" t="s">
        <v>24</v>
      </c>
      <c r="B69" s="158" t="s">
        <v>451</v>
      </c>
      <c r="C69" s="162"/>
      <c r="D69" s="159">
        <v>0</v>
      </c>
      <c r="E69" s="147">
        <v>0</v>
      </c>
    </row>
    <row r="70" spans="1:5" x14ac:dyDescent="0.25">
      <c r="A70" s="277" t="s">
        <v>373</v>
      </c>
      <c r="B70" s="278"/>
      <c r="C70" s="279"/>
      <c r="D70" s="170">
        <f>SUM(D64:D69)</f>
        <v>2.92E-2</v>
      </c>
      <c r="E70" s="156">
        <f>SUM(E64:E69)</f>
        <v>0</v>
      </c>
    </row>
    <row r="71" spans="1:5" x14ac:dyDescent="0.25">
      <c r="A71" s="262"/>
      <c r="B71" s="263"/>
      <c r="C71" s="263"/>
      <c r="D71" s="264"/>
      <c r="E71" s="147"/>
    </row>
    <row r="72" spans="1:5" x14ac:dyDescent="0.25">
      <c r="A72" s="202" t="s">
        <v>133</v>
      </c>
      <c r="B72" s="268" t="s">
        <v>374</v>
      </c>
      <c r="C72" s="269"/>
      <c r="D72" s="270"/>
      <c r="E72" s="149" t="s">
        <v>10</v>
      </c>
    </row>
    <row r="73" spans="1:5" x14ac:dyDescent="0.25">
      <c r="A73" s="157" t="s">
        <v>0</v>
      </c>
      <c r="B73" s="158" t="s">
        <v>375</v>
      </c>
      <c r="C73" s="146"/>
      <c r="D73" s="159">
        <v>0</v>
      </c>
      <c r="E73" s="147">
        <v>0</v>
      </c>
    </row>
    <row r="74" spans="1:5" x14ac:dyDescent="0.25">
      <c r="A74" s="277" t="s">
        <v>31</v>
      </c>
      <c r="B74" s="278"/>
      <c r="C74" s="278"/>
      <c r="D74" s="160">
        <f>D73</f>
        <v>0</v>
      </c>
      <c r="E74" s="156">
        <f>E73</f>
        <v>0</v>
      </c>
    </row>
    <row r="75" spans="1:5" x14ac:dyDescent="0.25">
      <c r="A75" s="262" t="s">
        <v>376</v>
      </c>
      <c r="B75" s="263"/>
      <c r="C75" s="263"/>
      <c r="D75" s="264"/>
      <c r="E75" s="147"/>
    </row>
    <row r="76" spans="1:5" x14ac:dyDescent="0.25">
      <c r="A76" s="202">
        <v>4</v>
      </c>
      <c r="B76" s="268" t="s">
        <v>36</v>
      </c>
      <c r="C76" s="269"/>
      <c r="D76" s="270"/>
      <c r="E76" s="149" t="s">
        <v>10</v>
      </c>
    </row>
    <row r="77" spans="1:5" x14ac:dyDescent="0.25">
      <c r="A77" s="157" t="s">
        <v>28</v>
      </c>
      <c r="B77" s="158" t="s">
        <v>368</v>
      </c>
      <c r="C77" s="146"/>
      <c r="D77" s="159">
        <f>D70</f>
        <v>2.92E-2</v>
      </c>
      <c r="E77" s="147">
        <v>0</v>
      </c>
    </row>
    <row r="78" spans="1:5" x14ac:dyDescent="0.25">
      <c r="A78" s="157" t="s">
        <v>32</v>
      </c>
      <c r="B78" s="158" t="s">
        <v>374</v>
      </c>
      <c r="C78" s="162"/>
      <c r="D78" s="159">
        <f>D74</f>
        <v>0</v>
      </c>
      <c r="E78" s="147">
        <v>0</v>
      </c>
    </row>
    <row r="79" spans="1:5" x14ac:dyDescent="0.25">
      <c r="A79" s="277" t="s">
        <v>377</v>
      </c>
      <c r="B79" s="278"/>
      <c r="C79" s="279"/>
      <c r="D79" s="170">
        <f>SUM(D74:D78)</f>
        <v>2.92E-2</v>
      </c>
      <c r="E79" s="156">
        <f>SUM(E77:E78)</f>
        <v>0</v>
      </c>
    </row>
    <row r="80" spans="1:5" x14ac:dyDescent="0.25">
      <c r="A80" s="262" t="s">
        <v>378</v>
      </c>
      <c r="B80" s="263"/>
      <c r="C80" s="263"/>
      <c r="D80" s="264"/>
      <c r="E80" s="147"/>
    </row>
    <row r="81" spans="1:5" x14ac:dyDescent="0.25">
      <c r="A81" s="202">
        <v>5</v>
      </c>
      <c r="B81" s="268" t="s">
        <v>379</v>
      </c>
      <c r="C81" s="269"/>
      <c r="D81" s="270"/>
      <c r="E81" s="149" t="s">
        <v>10</v>
      </c>
    </row>
    <row r="82" spans="1:5" x14ac:dyDescent="0.25">
      <c r="A82" s="157" t="s">
        <v>0</v>
      </c>
      <c r="B82" s="158" t="s">
        <v>380</v>
      </c>
      <c r="C82" s="146"/>
      <c r="D82" s="159" t="s">
        <v>133</v>
      </c>
      <c r="E82" s="147">
        <v>0</v>
      </c>
    </row>
    <row r="83" spans="1:5" x14ac:dyDescent="0.25">
      <c r="A83" s="157" t="s">
        <v>2</v>
      </c>
      <c r="B83" s="158" t="s">
        <v>381</v>
      </c>
      <c r="C83" s="146"/>
      <c r="D83" s="159"/>
      <c r="E83" s="147">
        <v>0</v>
      </c>
    </row>
    <row r="84" spans="1:5" x14ac:dyDescent="0.25">
      <c r="A84" s="157" t="s">
        <v>3</v>
      </c>
      <c r="B84" s="158" t="s">
        <v>200</v>
      </c>
      <c r="C84" s="146"/>
      <c r="D84" s="159"/>
      <c r="E84" s="147">
        <v>0</v>
      </c>
    </row>
    <row r="85" spans="1:5" ht="25.5" x14ac:dyDescent="0.25">
      <c r="A85" s="157" t="s">
        <v>5</v>
      </c>
      <c r="B85" s="158" t="s">
        <v>382</v>
      </c>
      <c r="C85" s="146"/>
      <c r="D85" s="159"/>
      <c r="E85" s="147">
        <v>0</v>
      </c>
    </row>
    <row r="86" spans="1:5" x14ac:dyDescent="0.25">
      <c r="A86" s="157" t="s">
        <v>21</v>
      </c>
      <c r="B86" s="158" t="s">
        <v>402</v>
      </c>
      <c r="C86" s="162"/>
      <c r="D86" s="159" t="s">
        <v>133</v>
      </c>
      <c r="E86" s="147">
        <v>0</v>
      </c>
    </row>
    <row r="87" spans="1:5" x14ac:dyDescent="0.25">
      <c r="A87" s="277" t="s">
        <v>384</v>
      </c>
      <c r="B87" s="278"/>
      <c r="C87" s="279"/>
      <c r="D87" s="170" t="s">
        <v>133</v>
      </c>
      <c r="E87" s="156">
        <f>SUM(E82:E86)</f>
        <v>0</v>
      </c>
    </row>
    <row r="88" spans="1:5" x14ac:dyDescent="0.25">
      <c r="A88" s="259" t="s">
        <v>37</v>
      </c>
      <c r="B88" s="261"/>
      <c r="C88" s="285" t="s">
        <v>31</v>
      </c>
      <c r="D88" s="261"/>
      <c r="E88" s="147">
        <v>0</v>
      </c>
    </row>
    <row r="89" spans="1:5" ht="28.5" customHeight="1" x14ac:dyDescent="0.25">
      <c r="A89" s="286" t="s">
        <v>385</v>
      </c>
      <c r="B89" s="287"/>
      <c r="C89" s="287"/>
      <c r="D89" s="171"/>
      <c r="E89" s="156">
        <f>E88</f>
        <v>0</v>
      </c>
    </row>
    <row r="90" spans="1:5" x14ac:dyDescent="0.25">
      <c r="A90" s="262" t="s">
        <v>386</v>
      </c>
      <c r="B90" s="263"/>
      <c r="C90" s="263" t="s">
        <v>38</v>
      </c>
      <c r="D90" s="264" t="s">
        <v>39</v>
      </c>
      <c r="E90" s="147"/>
    </row>
    <row r="91" spans="1:5" x14ac:dyDescent="0.25">
      <c r="A91" s="202">
        <v>6</v>
      </c>
      <c r="B91" s="268" t="s">
        <v>40</v>
      </c>
      <c r="C91" s="269"/>
      <c r="D91" s="270"/>
      <c r="E91" s="149" t="s">
        <v>10</v>
      </c>
    </row>
    <row r="92" spans="1:5" x14ac:dyDescent="0.25">
      <c r="A92" s="202" t="s">
        <v>0</v>
      </c>
      <c r="B92" s="158" t="s">
        <v>41</v>
      </c>
      <c r="C92" s="288">
        <v>0.05</v>
      </c>
      <c r="D92" s="289"/>
      <c r="E92" s="147">
        <v>0</v>
      </c>
    </row>
    <row r="93" spans="1:5" x14ac:dyDescent="0.25">
      <c r="A93" s="202" t="s">
        <v>2</v>
      </c>
      <c r="B93" s="158" t="s">
        <v>42</v>
      </c>
      <c r="C93" s="288">
        <v>6.7900000000000002E-2</v>
      </c>
      <c r="D93" s="289"/>
      <c r="E93" s="147">
        <v>0</v>
      </c>
    </row>
    <row r="94" spans="1:5" x14ac:dyDescent="0.25">
      <c r="A94" s="290" t="s">
        <v>3</v>
      </c>
      <c r="B94" s="292" t="s">
        <v>54</v>
      </c>
      <c r="C94" s="293"/>
      <c r="D94" s="172">
        <f>+(100-14.25)/100</f>
        <v>0.85750000000000004</v>
      </c>
      <c r="E94" s="147">
        <v>0</v>
      </c>
    </row>
    <row r="95" spans="1:5" x14ac:dyDescent="0.25">
      <c r="A95" s="290"/>
      <c r="B95" s="201" t="s">
        <v>43</v>
      </c>
      <c r="C95" s="169"/>
      <c r="D95" s="169"/>
      <c r="E95" s="147">
        <v>0</v>
      </c>
    </row>
    <row r="96" spans="1:5" x14ac:dyDescent="0.25">
      <c r="A96" s="290"/>
      <c r="B96" s="175" t="s">
        <v>44</v>
      </c>
      <c r="C96" s="176"/>
      <c r="D96" s="177"/>
      <c r="E96" s="147"/>
    </row>
    <row r="97" spans="1:5" x14ac:dyDescent="0.25">
      <c r="A97" s="290"/>
      <c r="B97" s="178" t="s">
        <v>387</v>
      </c>
      <c r="C97" s="179"/>
      <c r="D97" s="159">
        <v>1.6500000000000001E-2</v>
      </c>
      <c r="E97" s="147">
        <v>0</v>
      </c>
    </row>
    <row r="98" spans="1:5" x14ac:dyDescent="0.25">
      <c r="A98" s="290"/>
      <c r="B98" s="178" t="s">
        <v>388</v>
      </c>
      <c r="C98" s="179"/>
      <c r="D98" s="159">
        <v>7.5999999999999998E-2</v>
      </c>
      <c r="E98" s="147">
        <v>0</v>
      </c>
    </row>
    <row r="99" spans="1:5" x14ac:dyDescent="0.25">
      <c r="A99" s="290"/>
      <c r="B99" s="180" t="s">
        <v>45</v>
      </c>
      <c r="C99" s="181"/>
      <c r="D99" s="161"/>
      <c r="E99" s="147"/>
    </row>
    <row r="100" spans="1:5" x14ac:dyDescent="0.25">
      <c r="A100" s="290"/>
      <c r="B100" s="180" t="s">
        <v>46</v>
      </c>
      <c r="C100" s="181"/>
      <c r="D100" s="182"/>
      <c r="E100" s="147"/>
    </row>
    <row r="101" spans="1:5" ht="15.75" thickBot="1" x14ac:dyDescent="0.3">
      <c r="A101" s="291"/>
      <c r="B101" s="183" t="s">
        <v>203</v>
      </c>
      <c r="C101" s="184"/>
      <c r="D101" s="185">
        <v>0.05</v>
      </c>
      <c r="E101" s="147">
        <v>0</v>
      </c>
    </row>
    <row r="102" spans="1:5" ht="15.75" thickBot="1" x14ac:dyDescent="0.3">
      <c r="A102" s="187"/>
      <c r="B102" s="188" t="s">
        <v>47</v>
      </c>
      <c r="C102" s="188"/>
      <c r="D102" s="189">
        <f>SUM(D97:D101)</f>
        <v>0.14249999999999999</v>
      </c>
      <c r="E102" s="190">
        <f>SUM(E97:E101)</f>
        <v>0</v>
      </c>
    </row>
    <row r="103" spans="1:5" x14ac:dyDescent="0.25">
      <c r="A103" s="294" t="s">
        <v>48</v>
      </c>
      <c r="B103" s="295"/>
      <c r="C103" s="295"/>
      <c r="D103" s="296"/>
      <c r="E103" s="191">
        <f>+E92+E93+E102</f>
        <v>0</v>
      </c>
    </row>
    <row r="104" spans="1:5" x14ac:dyDescent="0.25">
      <c r="A104" s="259" t="s">
        <v>49</v>
      </c>
      <c r="B104" s="260"/>
      <c r="C104" s="260"/>
      <c r="D104" s="261"/>
      <c r="E104" s="141" t="s">
        <v>10</v>
      </c>
    </row>
    <row r="105" spans="1:5" x14ac:dyDescent="0.25">
      <c r="A105" s="202" t="s">
        <v>0</v>
      </c>
      <c r="B105" s="268" t="s">
        <v>50</v>
      </c>
      <c r="C105" s="297"/>
      <c r="D105" s="298"/>
      <c r="E105" s="147">
        <v>0</v>
      </c>
    </row>
    <row r="106" spans="1:5" x14ac:dyDescent="0.25">
      <c r="A106" s="202" t="s">
        <v>2</v>
      </c>
      <c r="B106" s="268" t="s">
        <v>389</v>
      </c>
      <c r="C106" s="297"/>
      <c r="D106" s="298"/>
      <c r="E106" s="147">
        <v>0</v>
      </c>
    </row>
    <row r="107" spans="1:5" x14ac:dyDescent="0.25">
      <c r="A107" s="202" t="s">
        <v>3</v>
      </c>
      <c r="B107" s="268" t="s">
        <v>390</v>
      </c>
      <c r="C107" s="297"/>
      <c r="D107" s="298"/>
      <c r="E107" s="147">
        <v>0</v>
      </c>
    </row>
    <row r="108" spans="1:5" x14ac:dyDescent="0.25">
      <c r="A108" s="202" t="s">
        <v>5</v>
      </c>
      <c r="B108" s="268" t="s">
        <v>391</v>
      </c>
      <c r="C108" s="297"/>
      <c r="D108" s="298"/>
      <c r="E108" s="147">
        <v>0</v>
      </c>
    </row>
    <row r="109" spans="1:5" x14ac:dyDescent="0.25">
      <c r="A109" s="202" t="s">
        <v>5</v>
      </c>
      <c r="B109" s="268" t="s">
        <v>392</v>
      </c>
      <c r="C109" s="297"/>
      <c r="D109" s="298"/>
      <c r="E109" s="147">
        <v>0</v>
      </c>
    </row>
    <row r="110" spans="1:5" x14ac:dyDescent="0.25">
      <c r="A110" s="302" t="s">
        <v>51</v>
      </c>
      <c r="B110" s="303"/>
      <c r="C110" s="304"/>
      <c r="D110" s="167"/>
      <c r="E110" s="147">
        <f>SUM(E105:E109)</f>
        <v>0</v>
      </c>
    </row>
    <row r="111" spans="1:5" x14ac:dyDescent="0.25">
      <c r="A111" s="202" t="s">
        <v>21</v>
      </c>
      <c r="B111" s="268" t="s">
        <v>452</v>
      </c>
      <c r="C111" s="297"/>
      <c r="D111" s="298"/>
      <c r="E111" s="147">
        <v>0</v>
      </c>
    </row>
    <row r="112" spans="1:5" ht="15.75" thickBot="1" x14ac:dyDescent="0.3">
      <c r="A112" s="299" t="s">
        <v>53</v>
      </c>
      <c r="B112" s="300"/>
      <c r="C112" s="300"/>
      <c r="D112" s="301"/>
      <c r="E112" s="192">
        <f>SUM(E110:E111)</f>
        <v>0</v>
      </c>
    </row>
  </sheetData>
  <mergeCells count="68">
    <mergeCell ref="C13:E13"/>
    <mergeCell ref="A1:E1"/>
    <mergeCell ref="A2:E2"/>
    <mergeCell ref="C3:E3"/>
    <mergeCell ref="C4:E4"/>
    <mergeCell ref="C5:E5"/>
    <mergeCell ref="C6:E6"/>
    <mergeCell ref="A7:E7"/>
    <mergeCell ref="A8:E8"/>
    <mergeCell ref="A9:E9"/>
    <mergeCell ref="A10:D10"/>
    <mergeCell ref="C11:E11"/>
    <mergeCell ref="A25:D25"/>
    <mergeCell ref="C14:E14"/>
    <mergeCell ref="A15:D15"/>
    <mergeCell ref="B16:D16"/>
    <mergeCell ref="C17:D17"/>
    <mergeCell ref="C18:D18"/>
    <mergeCell ref="C19:D19"/>
    <mergeCell ref="C20:D20"/>
    <mergeCell ref="C21:D21"/>
    <mergeCell ref="C22:D22"/>
    <mergeCell ref="C23:D23"/>
    <mergeCell ref="A24:D24"/>
    <mergeCell ref="B54:D54"/>
    <mergeCell ref="B26:D26"/>
    <mergeCell ref="A29:C29"/>
    <mergeCell ref="A30:E30"/>
    <mergeCell ref="B31:D31"/>
    <mergeCell ref="A40:C40"/>
    <mergeCell ref="B41:D41"/>
    <mergeCell ref="A47:D47"/>
    <mergeCell ref="A48:D48"/>
    <mergeCell ref="B49:D49"/>
    <mergeCell ref="A52:C52"/>
    <mergeCell ref="A53:D53"/>
    <mergeCell ref="B81:D81"/>
    <mergeCell ref="A61:C61"/>
    <mergeCell ref="A62:D62"/>
    <mergeCell ref="B63:D63"/>
    <mergeCell ref="A70:C70"/>
    <mergeCell ref="A71:D71"/>
    <mergeCell ref="B72:D72"/>
    <mergeCell ref="A74:C74"/>
    <mergeCell ref="A75:D75"/>
    <mergeCell ref="B76:D76"/>
    <mergeCell ref="A79:C79"/>
    <mergeCell ref="A80:D80"/>
    <mergeCell ref="A104:D104"/>
    <mergeCell ref="A87:C87"/>
    <mergeCell ref="A88:B88"/>
    <mergeCell ref="C88:D88"/>
    <mergeCell ref="A89:C89"/>
    <mergeCell ref="A90:D90"/>
    <mergeCell ref="B91:D91"/>
    <mergeCell ref="C92:D92"/>
    <mergeCell ref="C93:D93"/>
    <mergeCell ref="A94:A101"/>
    <mergeCell ref="B94:C94"/>
    <mergeCell ref="A103:D103"/>
    <mergeCell ref="B111:D111"/>
    <mergeCell ref="A112:D112"/>
    <mergeCell ref="B105:D105"/>
    <mergeCell ref="B106:D106"/>
    <mergeCell ref="B107:D107"/>
    <mergeCell ref="B108:D108"/>
    <mergeCell ref="B109:D109"/>
    <mergeCell ref="A110:C110"/>
  </mergeCells>
  <hyperlinks>
    <hyperlink ref="B39" r:id="rId1" display="08 - Sebrae 0,3% ou 0,6% - IN nº 03, MPS/SRP/2005, Anexo II e III ver código da Tabela"/>
  </hyperlinks>
  <pageMargins left="0.511811024" right="0.511811024" top="0.78740157499999996" bottom="0.78740157499999996" header="0.31496062000000002" footer="0.31496062000000002"/>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27</vt:i4>
      </vt:variant>
      <vt:variant>
        <vt:lpstr>Intervalos nomeados</vt:lpstr>
      </vt:variant>
      <vt:variant>
        <vt:i4>5</vt:i4>
      </vt:variant>
    </vt:vector>
  </HeadingPairs>
  <TitlesOfParts>
    <vt:vector size="32" baseType="lpstr">
      <vt:lpstr>Plan2</vt:lpstr>
      <vt:lpstr>Plan3</vt:lpstr>
      <vt:lpstr>resumo</vt:lpstr>
      <vt:lpstr>1 - AUX. ADMINISTRATIVO</vt:lpstr>
      <vt:lpstr>1  -COPEIRA</vt:lpstr>
      <vt:lpstr>1 - RECEPCIONISTA</vt:lpstr>
      <vt:lpstr>2 - AUX. ADMINISTRATIVO (2)</vt:lpstr>
      <vt:lpstr>2  -COPEIRA (2)</vt:lpstr>
      <vt:lpstr>2 - RECEPCIONISTA (2)</vt:lpstr>
      <vt:lpstr>3 - AUX. ADMINISTRATIVO (3)</vt:lpstr>
      <vt:lpstr>Encarreg.</vt:lpstr>
      <vt:lpstr>3  -COPEIRA (3)</vt:lpstr>
      <vt:lpstr>3 - RECEPCIONISTA (3)</vt:lpstr>
      <vt:lpstr>4 - AUX. ADMINISTRATIVO (4)</vt:lpstr>
      <vt:lpstr>4  -COPEIRA (4)</vt:lpstr>
      <vt:lpstr>4 - RECEPCIONISTA (4)</vt:lpstr>
      <vt:lpstr>5 - AUX. ADMINISTRATIVO (5)</vt:lpstr>
      <vt:lpstr>5  -COPEIRA (5)</vt:lpstr>
      <vt:lpstr>5 - RECEPCIONISTA (5)</vt:lpstr>
      <vt:lpstr>6 - AUX. ADMINISTRATIVO (6)</vt:lpstr>
      <vt:lpstr>6  -COPEIRA (6)</vt:lpstr>
      <vt:lpstr>6 - RECEPCIONISTA (6)</vt:lpstr>
      <vt:lpstr>UNIFORMES</vt:lpstr>
      <vt:lpstr>Material e uniforme (2)</vt:lpstr>
      <vt:lpstr>SEGURANÇA  CURSOS TREINA</vt:lpstr>
      <vt:lpstr>M2</vt:lpstr>
      <vt:lpstr>PRODUTIVIDADE</vt:lpstr>
      <vt:lpstr>'M2'!Area_de_impressao</vt:lpstr>
      <vt:lpstr>'Material e uniforme (2)'!Area_de_impressao</vt:lpstr>
      <vt:lpstr>resumo!Area_de_impressao</vt:lpstr>
      <vt:lpstr>'SEGURANÇA  CURSOS TREINA'!Area_de_impressao</vt:lpstr>
      <vt:lpstr>UNIFORMES!Area_de_impressao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gabryel</dc:creator>
  <cp:lastModifiedBy>Hamilton Augusto Lacerda Santos</cp:lastModifiedBy>
  <cp:lastPrinted>2022-04-08T15:56:25Z</cp:lastPrinted>
  <dcterms:created xsi:type="dcterms:W3CDTF">2014-04-11T01:53:38Z</dcterms:created>
  <dcterms:modified xsi:type="dcterms:W3CDTF">2022-05-18T17:34:59Z</dcterms:modified>
</cp:coreProperties>
</file>