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PH - ASCOM\PORTO PÚBLICO DE PORTO VELHO\01. Documentos\02. Publicações\Licitações\2022\"/>
    </mc:Choice>
  </mc:AlternateContent>
  <bookViews>
    <workbookView xWindow="0" yWindow="0" windowWidth="19160" windowHeight="7030" activeTab="4"/>
  </bookViews>
  <sheets>
    <sheet name="MODELO - PLANILHA" sheetId="10" r:id="rId1"/>
    <sheet name="MODELO - COMPOSIÇÕES" sheetId="11" r:id="rId2"/>
    <sheet name="MODELO - BDI Edificação" sheetId="12" r:id="rId3"/>
    <sheet name="MODELO - BDI Equipamento" sheetId="13" r:id="rId4"/>
    <sheet name="MODELO - CRONOGRAMA" sheetId="14" r:id="rId5"/>
  </sheets>
  <calcPr calcId="162913"/>
</workbook>
</file>

<file path=xl/calcChain.xml><?xml version="1.0" encoding="utf-8"?>
<calcChain xmlns="http://schemas.openxmlformats.org/spreadsheetml/2006/main">
  <c r="F141" i="10" l="1"/>
  <c r="J24" i="10"/>
  <c r="J44" i="14" l="1"/>
  <c r="I44" i="14"/>
  <c r="H44" i="14"/>
  <c r="G44" i="14"/>
  <c r="F44" i="14"/>
  <c r="E44" i="14"/>
  <c r="D44" i="14"/>
  <c r="D45" i="14" s="1"/>
  <c r="E45" i="14" s="1"/>
  <c r="F45" i="14" s="1"/>
  <c r="E42" i="14"/>
  <c r="F42" i="14" s="1"/>
  <c r="G42" i="14" s="1"/>
  <c r="H42" i="14" s="1"/>
  <c r="I42" i="14" s="1"/>
  <c r="D42" i="14"/>
  <c r="M38" i="14"/>
  <c r="J38" i="14"/>
  <c r="J36" i="14"/>
  <c r="J34" i="14"/>
  <c r="J32" i="14"/>
  <c r="J30" i="14"/>
  <c r="J28" i="14"/>
  <c r="J26" i="14"/>
  <c r="J24" i="14"/>
  <c r="J22" i="14"/>
  <c r="J20" i="14"/>
  <c r="J18" i="14"/>
  <c r="J16" i="14"/>
  <c r="J14" i="14"/>
  <c r="J12" i="14"/>
  <c r="F15" i="13"/>
  <c r="F20" i="13" s="1"/>
  <c r="E15" i="13"/>
  <c r="E15" i="12"/>
  <c r="F15" i="12" s="1"/>
  <c r="F20" i="12" s="1"/>
  <c r="I139" i="10"/>
  <c r="J139" i="10" s="1"/>
  <c r="I138" i="10"/>
  <c r="J138" i="10" s="1"/>
  <c r="J137" i="10" s="1"/>
  <c r="I136" i="10"/>
  <c r="J136" i="10" s="1"/>
  <c r="J135" i="10"/>
  <c r="I135" i="10"/>
  <c r="I134" i="10"/>
  <c r="J134" i="10" s="1"/>
  <c r="J133" i="10"/>
  <c r="I133" i="10"/>
  <c r="I132" i="10"/>
  <c r="J132" i="10" s="1"/>
  <c r="I131" i="10"/>
  <c r="J131" i="10" s="1"/>
  <c r="J130" i="10" s="1"/>
  <c r="M36" i="14" s="1"/>
  <c r="I129" i="10"/>
  <c r="J129" i="10" s="1"/>
  <c r="I128" i="10"/>
  <c r="J128" i="10" s="1"/>
  <c r="J126" i="10"/>
  <c r="I126" i="10"/>
  <c r="I125" i="10"/>
  <c r="J125" i="10" s="1"/>
  <c r="I124" i="10"/>
  <c r="J124" i="10" s="1"/>
  <c r="I123" i="10"/>
  <c r="G123" i="10"/>
  <c r="I122" i="10"/>
  <c r="J122" i="10" s="1"/>
  <c r="J120" i="10"/>
  <c r="I120" i="10"/>
  <c r="I119" i="10"/>
  <c r="J119" i="10" s="1"/>
  <c r="J118" i="10"/>
  <c r="I118" i="10"/>
  <c r="I117" i="10"/>
  <c r="J117" i="10" s="1"/>
  <c r="I115" i="10"/>
  <c r="J115" i="10" s="1"/>
  <c r="I114" i="10"/>
  <c r="J114" i="10" s="1"/>
  <c r="I113" i="10"/>
  <c r="J113" i="10" s="1"/>
  <c r="I112" i="10"/>
  <c r="J112" i="10" s="1"/>
  <c r="I109" i="10"/>
  <c r="J109" i="10" s="1"/>
  <c r="I108" i="10"/>
  <c r="J108" i="10" s="1"/>
  <c r="I107" i="10"/>
  <c r="J107" i="10" s="1"/>
  <c r="I106" i="10"/>
  <c r="J106" i="10" s="1"/>
  <c r="I105" i="10"/>
  <c r="J105" i="10" s="1"/>
  <c r="I104" i="10"/>
  <c r="J104" i="10" s="1"/>
  <c r="I102" i="10"/>
  <c r="J102" i="10" s="1"/>
  <c r="I101" i="10"/>
  <c r="J101" i="10" s="1"/>
  <c r="J100" i="10" s="1"/>
  <c r="M28" i="14" s="1"/>
  <c r="I99" i="10"/>
  <c r="J99" i="10" s="1"/>
  <c r="I98" i="10"/>
  <c r="J98" i="10" s="1"/>
  <c r="I97" i="10"/>
  <c r="J97" i="10" s="1"/>
  <c r="I96" i="10"/>
  <c r="J96" i="10" s="1"/>
  <c r="I94" i="10"/>
  <c r="J94" i="10" s="1"/>
  <c r="J93" i="10"/>
  <c r="I93" i="10"/>
  <c r="I92" i="10"/>
  <c r="J92" i="10" s="1"/>
  <c r="I91" i="10"/>
  <c r="J91" i="10" s="1"/>
  <c r="I90" i="10"/>
  <c r="J90" i="10" s="1"/>
  <c r="I89" i="10"/>
  <c r="J89" i="10" s="1"/>
  <c r="I88" i="10"/>
  <c r="J88" i="10" s="1"/>
  <c r="J86" i="10"/>
  <c r="I86" i="10"/>
  <c r="I85" i="10"/>
  <c r="J85" i="10" s="1"/>
  <c r="J84" i="10"/>
  <c r="I84" i="10"/>
  <c r="I83" i="10"/>
  <c r="J83" i="10" s="1"/>
  <c r="I82" i="10"/>
  <c r="J82" i="10" s="1"/>
  <c r="I81" i="10"/>
  <c r="J81" i="10" s="1"/>
  <c r="I80" i="10"/>
  <c r="J80" i="10" s="1"/>
  <c r="I79" i="10"/>
  <c r="J79" i="10" s="1"/>
  <c r="I78" i="10"/>
  <c r="J78" i="10" s="1"/>
  <c r="I77" i="10"/>
  <c r="J77" i="10" s="1"/>
  <c r="I76" i="10"/>
  <c r="J76" i="10" s="1"/>
  <c r="I75" i="10"/>
  <c r="J75" i="10" s="1"/>
  <c r="I74" i="10"/>
  <c r="J74" i="10" s="1"/>
  <c r="I73" i="10"/>
  <c r="J73" i="10" s="1"/>
  <c r="I72" i="10"/>
  <c r="J72" i="10" s="1"/>
  <c r="I71" i="10"/>
  <c r="J71" i="10" s="1"/>
  <c r="I70" i="10"/>
  <c r="J70" i="10" s="1"/>
  <c r="I69" i="10"/>
  <c r="J69" i="10" s="1"/>
  <c r="I66" i="10"/>
  <c r="J66" i="10" s="1"/>
  <c r="J65" i="10" s="1"/>
  <c r="I64" i="10"/>
  <c r="J64" i="10" s="1"/>
  <c r="J63" i="10"/>
  <c r="I63" i="10"/>
  <c r="I62" i="10"/>
  <c r="J62" i="10" s="1"/>
  <c r="J61" i="10"/>
  <c r="I61" i="10"/>
  <c r="I60" i="10"/>
  <c r="J60" i="10" s="1"/>
  <c r="I59" i="10"/>
  <c r="J59" i="10" s="1"/>
  <c r="I58" i="10"/>
  <c r="J58" i="10" s="1"/>
  <c r="I57" i="10"/>
  <c r="J57" i="10" s="1"/>
  <c r="I56" i="10"/>
  <c r="J56" i="10" s="1"/>
  <c r="J55" i="10"/>
  <c r="I55" i="10"/>
  <c r="I54" i="10"/>
  <c r="J54" i="10" s="1"/>
  <c r="J53" i="10"/>
  <c r="I53" i="10"/>
  <c r="I51" i="10"/>
  <c r="J51" i="10" s="1"/>
  <c r="I50" i="10"/>
  <c r="J50" i="10" s="1"/>
  <c r="I49" i="10"/>
  <c r="J49" i="10" s="1"/>
  <c r="I48" i="10"/>
  <c r="J48" i="10" s="1"/>
  <c r="I47" i="10"/>
  <c r="J47" i="10" s="1"/>
  <c r="J46" i="10"/>
  <c r="I46" i="10"/>
  <c r="I44" i="10"/>
  <c r="J44" i="10" s="1"/>
  <c r="I43" i="10"/>
  <c r="J43" i="10" s="1"/>
  <c r="I42" i="10"/>
  <c r="J42" i="10" s="1"/>
  <c r="I41" i="10"/>
  <c r="J41" i="10" s="1"/>
  <c r="J40" i="10"/>
  <c r="I40" i="10"/>
  <c r="I37" i="10"/>
  <c r="G37" i="10"/>
  <c r="J37" i="10" s="1"/>
  <c r="I36" i="10"/>
  <c r="J36" i="10" s="1"/>
  <c r="I34" i="10"/>
  <c r="J34" i="10" s="1"/>
  <c r="J33" i="10"/>
  <c r="J31" i="10" s="1"/>
  <c r="I33" i="10"/>
  <c r="I32" i="10"/>
  <c r="J32" i="10" s="1"/>
  <c r="J30" i="10"/>
  <c r="I30" i="10"/>
  <c r="I29" i="10"/>
  <c r="J29" i="10" s="1"/>
  <c r="I28" i="10"/>
  <c r="J28" i="10" s="1"/>
  <c r="I27" i="10"/>
  <c r="J27" i="10" s="1"/>
  <c r="I26" i="10"/>
  <c r="J26" i="10" s="1"/>
  <c r="J23" i="10"/>
  <c r="I23" i="10"/>
  <c r="I22" i="10"/>
  <c r="J22" i="10" s="1"/>
  <c r="I20" i="10"/>
  <c r="J20" i="10" s="1"/>
  <c r="J19" i="10"/>
  <c r="I19" i="10"/>
  <c r="I18" i="10"/>
  <c r="J18" i="10" s="1"/>
  <c r="I16" i="10"/>
  <c r="J16" i="10" s="1"/>
  <c r="I15" i="10"/>
  <c r="J15" i="10" s="1"/>
  <c r="I14" i="10"/>
  <c r="J14" i="10" s="1"/>
  <c r="J12" i="10"/>
  <c r="J11" i="10" s="1"/>
  <c r="I12" i="10"/>
  <c r="J87" i="10" l="1"/>
  <c r="J111" i="10"/>
  <c r="J17" i="10"/>
  <c r="M16" i="14" s="1"/>
  <c r="J21" i="10"/>
  <c r="M18" i="14" s="1"/>
  <c r="J95" i="10"/>
  <c r="M26" i="14" s="1"/>
  <c r="J123" i="10"/>
  <c r="J13" i="10"/>
  <c r="M14" i="14" s="1"/>
  <c r="J25" i="10"/>
  <c r="J39" i="10"/>
  <c r="J116" i="10"/>
  <c r="J127" i="10"/>
  <c r="M34" i="14" s="1"/>
  <c r="J103" i="10"/>
  <c r="M30" i="14" s="1"/>
  <c r="J45" i="10"/>
  <c r="J52" i="10"/>
  <c r="J121" i="10"/>
  <c r="J110" i="10" s="1"/>
  <c r="M32" i="14" s="1"/>
  <c r="G45" i="14"/>
  <c r="H45" i="14" s="1"/>
  <c r="I45" i="14" s="1"/>
  <c r="M12" i="14"/>
  <c r="J35" i="10"/>
  <c r="J68" i="10"/>
  <c r="J67" i="10" s="1"/>
  <c r="M24" i="14" s="1"/>
  <c r="J38" i="10" l="1"/>
  <c r="M22" i="14" s="1"/>
  <c r="M20" i="14"/>
</calcChain>
</file>

<file path=xl/sharedStrings.xml><?xml version="1.0" encoding="utf-8"?>
<sst xmlns="http://schemas.openxmlformats.org/spreadsheetml/2006/main" count="874" uniqueCount="424">
  <si>
    <t>SOCIEDADE DE PORTOS E HIDROVIAS DO ESTADO DE RONDÔNIA - SOPH</t>
  </si>
  <si>
    <t>ORÇAMENTO SINTÉTICO</t>
  </si>
  <si>
    <t>CONTRATANTE:</t>
  </si>
  <si>
    <t xml:space="preserve">SOCIEDADE DE PORTOS E HIDROVIAS DO ESTADO DE RONDÔNIA - SOPH					</t>
  </si>
  <si>
    <t>DATA:</t>
  </si>
  <si>
    <t>LOCAL DA OBRA:</t>
  </si>
  <si>
    <t>ESTRADA DO TERMINAL Nº 400, BAIRRO PANAIR - PORTO VELHO/RO</t>
  </si>
  <si>
    <t>DESONERAÇÃO:</t>
  </si>
  <si>
    <t>Sem</t>
  </si>
  <si>
    <t>DESCRIÇÃO DA OBRA:</t>
  </si>
  <si>
    <t>EXECUÇÃO DOS SERVIÇOS REMANESCENTES DA OBRA DA SEDE ADMINISTRATIVA E OPERACIONAL DA SOCIEDADE DE PORTOS E HIDROVIAS DO ESTADO DE RONDÔNIA - SOPH/RO</t>
  </si>
  <si>
    <t>BANCO:</t>
  </si>
  <si>
    <t>SINAPI - 11/2021 - Rondônia
 SBC - 12/2021 - Rondônia
 SICRO3 - 07/2021 - Rondônia</t>
  </si>
  <si>
    <t>BDI EDIFICAÇÕES:</t>
  </si>
  <si>
    <t>BDI EQUIPAMENTO:</t>
  </si>
  <si>
    <t>ITEM</t>
  </si>
  <si>
    <t>CÓDIGO</t>
  </si>
  <si>
    <t>BANCO</t>
  </si>
  <si>
    <t>DESCRIÇÃO</t>
  </si>
  <si>
    <t>UND</t>
  </si>
  <si>
    <t>QUANT.</t>
  </si>
  <si>
    <t>VALOR UNIT.</t>
  </si>
  <si>
    <t>VALOR UNIT. COM BDI</t>
  </si>
  <si>
    <t>TOTAL</t>
  </si>
  <si>
    <t>1</t>
  </si>
  <si>
    <t>ADMINISTRAÇÃO E CONTROLE</t>
  </si>
  <si>
    <t xml:space="preserve"> 1.1 </t>
  </si>
  <si>
    <t xml:space="preserve"> ADM001 </t>
  </si>
  <si>
    <t>Próprio</t>
  </si>
  <si>
    <t>%</t>
  </si>
  <si>
    <t>2</t>
  </si>
  <si>
    <t>SERVIÇOS PRELIMINARES</t>
  </si>
  <si>
    <t xml:space="preserve"> 2.1 </t>
  </si>
  <si>
    <t xml:space="preserve"> 74209/001 </t>
  </si>
  <si>
    <t>SINAPI</t>
  </si>
  <si>
    <t>PLACA DE OBRA EM CHAPA DE ACO GALVANIZADO</t>
  </si>
  <si>
    <t>m²</t>
  </si>
  <si>
    <t xml:space="preserve"> 2.2 </t>
  </si>
  <si>
    <t xml:space="preserve"> 016691 </t>
  </si>
  <si>
    <t>SBC</t>
  </si>
  <si>
    <t>ATESTADO PCMSO (NR7)- ANUAL</t>
  </si>
  <si>
    <t>UN</t>
  </si>
  <si>
    <t xml:space="preserve"> 2.3 </t>
  </si>
  <si>
    <t xml:space="preserve"> 016692 </t>
  </si>
  <si>
    <t>ATESTADO PPRA (NR9) - ANUAL</t>
  </si>
  <si>
    <t>3</t>
  </si>
  <si>
    <t>ESCADAS METÁLICAS</t>
  </si>
  <si>
    <t xml:space="preserve"> 3.1 </t>
  </si>
  <si>
    <t xml:space="preserve"> 111701 </t>
  </si>
  <si>
    <t>ESCADA MARINHEIRO PERFIL 1.1/2"" ACO+BARRA CHATA VERT/HORIZ. (escada do reservatório superior)</t>
  </si>
  <si>
    <t>M</t>
  </si>
  <si>
    <t xml:space="preserve"> 3.2 </t>
  </si>
  <si>
    <t>ESCADA MARINHEIRO PERFIL 1.1/2"" ACO+BARRA CHATA VERT/HORIZ. (escada da cisterna / PPCIP)</t>
  </si>
  <si>
    <t xml:space="preserve"> 3.3 </t>
  </si>
  <si>
    <t>ESCADA MARINHEIRO PERFIL 1.1/2"" ACO+BARRA CHATA VERT/HORIZ. (escada da cisterna / Água fria)</t>
  </si>
  <si>
    <t>4</t>
  </si>
  <si>
    <t>IMPERMEABILIZAÇÃO DA CISTERNA</t>
  </si>
  <si>
    <t xml:space="preserve"> 4.1 </t>
  </si>
  <si>
    <t xml:space="preserve"> 98556 </t>
  </si>
  <si>
    <t>IMPERMEABILIZAÇÃO DE SUPERFÍCIE COM ARGAMASSA POLIMÉRICA / MEMBRANA ACRÍLICA, 4 DEMÃOS, REFORÇADA COM VÉU DE POLIÉSTER (Impermeabilizante flexível a base de polímeros acrílicos extruturado com tela de poliester)</t>
  </si>
  <si>
    <t xml:space="preserve"> 4.2 </t>
  </si>
  <si>
    <t xml:space="preserve"> 98555 </t>
  </si>
  <si>
    <t>IMPERMEABILIZAÇÃO DE SUPERFÍCIE COM ARGAMASSA POLIMÉRICA / MEMBRANA ACRÍLICA, 3 DEMÃOS. AF_06/2018</t>
  </si>
  <si>
    <t>5</t>
  </si>
  <si>
    <t>VEDAÇÕES</t>
  </si>
  <si>
    <t>5.1</t>
  </si>
  <si>
    <t>VEDAÇÕES / ABERTURAS DO ELEVADOR</t>
  </si>
  <si>
    <t xml:space="preserve"> 5.1.1 </t>
  </si>
  <si>
    <t xml:space="preserve"> 87499 </t>
  </si>
  <si>
    <t>ALVENARIA DE VEDAÇÃO DE BLOCOS CERÂMICOS FURADOS NA HORIZONTAL DE 9X14X19CM (ESPESSURA 9CM) DE PAREDES COM ÁREA LÍQUIDA MENOR QUE 6M² SEM VÃOS E ARGAMASSA DE ASSENTAMENTO COM PREPARO EM BETONEIRA. AF_06/2014 (Vedação da porta do elevador 2)</t>
  </si>
  <si>
    <t xml:space="preserve"> 5.1.2 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</si>
  <si>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</si>
  <si>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</si>
  <si>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5.1.3 </t>
  </si>
  <si>
    <t xml:space="preserve"> 87792 </t>
  </si>
  <si>
    <t>EMBOÇO OU MASSA ÚNICA EM ARGAMASSA TRAÇO 1:2:8, PREPARO MECÂNICO COM BETONEIRA 400 L, APLICADA MANUALMENTE EM PANOS CEGOS DE FACHADA (SEM PRESENÇA DE VÃOS), ESPESSURA DE 25 MM. AF_06/2014</t>
  </si>
  <si>
    <t xml:space="preserve"> 5.1.4</t>
  </si>
  <si>
    <t>APLICAÇÃO E LIXAMENTO DE MASSA LÁTEX EM PAREDES, DUAS DEMÃOS. AF_06/2014</t>
  </si>
  <si>
    <t xml:space="preserve"> 5.1.5</t>
  </si>
  <si>
    <t xml:space="preserve"> 88487 </t>
  </si>
  <si>
    <t>APLICAÇÃO MANUAL DE PINTURA COM TINTA LÁTEX PVA EM PAREDES, DUAS DEMÃOS. AF_06/2014</t>
  </si>
  <si>
    <t>5.2</t>
  </si>
  <si>
    <t>VEDAÇÕES / DIVISÃO DA CISTERNA</t>
  </si>
  <si>
    <t xml:space="preserve"> 5.2.1 </t>
  </si>
  <si>
    <t>ALVENARIA DE VEDAÇÃO DE BLOCOS CERÂMICOS FURADOS NA HORIZONTAL DE 9X14X19CM (ESPESSURA 9CM) DE PAREDES COM ÁREA LÍQUIDA MENOR QUE 6M² SEM VÃOS E ARGAMASSA DE ASSENTAMENTO COM PREPARO EM BETONEIRA.</t>
  </si>
  <si>
    <t xml:space="preserve"> 5.2.2 </t>
  </si>
  <si>
    <t xml:space="preserve"> 5.2.3 </t>
  </si>
  <si>
    <t xml:space="preserve"> SEDE-COMP.004 </t>
  </si>
  <si>
    <t>APLICAÇÃO MANUAL DE PINTURA A BASE CAL (CAIAÇÃO) EM PAREDES, DUAS DEMÃOS (BASE SINAPI 88489)</t>
  </si>
  <si>
    <t>5.3</t>
  </si>
  <si>
    <t>VEDAÇÕES / DIVISÓRIA DA RECEPÇÃO</t>
  </si>
  <si>
    <t xml:space="preserve"> 5.3.1 </t>
  </si>
  <si>
    <t xml:space="preserve"> P0138 </t>
  </si>
  <si>
    <t>DIVISÓRIA VAZADA EM MDF REVESTIDO COM LAMINADO NA COR CARVALHO, ESPESSURA DAS RÉGUAS DE 5X15CM (PA11 - Divisória recepção)</t>
  </si>
  <si>
    <t>ALVENARIA DE VEDAÇÃO COM ELEMENTO VAZADO DE CERÂMICA (COBOGÓ) DE 7X20X20CM E ARGAMASSA DE ASSENTAMENTO COM PREPARO EM BETONEIRA. AF_05/2020</t>
  </si>
  <si>
    <t>6</t>
  </si>
  <si>
    <t>PCI (PREVENÇÃO E COMBATE A INCÊNDIO)</t>
  </si>
  <si>
    <t>6.1</t>
  </si>
  <si>
    <t>PCI / CISTERNA</t>
  </si>
  <si>
    <t xml:space="preserve"> 6.1.1 </t>
  </si>
  <si>
    <t xml:space="preserve"> 92367 </t>
  </si>
  <si>
    <t>TUBO DE AÇO GALVANIZADO COM COSTURA, CLASSE MÉDIA, DN 65 (2 1/2"), CONEXÃO ROSQUEADA, INSTALADO EM REDE DE ALIMENTAÇÃO PARA HIDRANTE - FORNECIMENTO E INSTALAÇÃO. AF_10/2020</t>
  </si>
  <si>
    <t xml:space="preserve"> 6.1.2 </t>
  </si>
  <si>
    <t xml:space="preserve"> 92390 </t>
  </si>
  <si>
    <t>JOELHO 90 GRAUS, EM FERRO GALVANIZADO, DN 65 (2 1/2"), CONEXÃO ROSQUEADA, INSTALADO EM REDE DE ALIMENTAÇÃO PARA HIDRANTE - FORNECIMENTO E INSTALAÇÃO. AF_10/2020</t>
  </si>
  <si>
    <t xml:space="preserve"> 6.1.3 </t>
  </si>
  <si>
    <t xml:space="preserve"> 92352 </t>
  </si>
  <si>
    <t>JOELHO 45 GRAUS, EM FERRO GALVANIZADO, DN 65 (2 1/2"), CONEXÃO ROSQUEADA, INSTALADO EM PRUMADAS - FORNECIMENTO E INSTALAÇÃO. AF_10/2020</t>
  </si>
  <si>
    <t xml:space="preserve"> 6.1.4 </t>
  </si>
  <si>
    <t xml:space="preserve"> 94499 </t>
  </si>
  <si>
    <t>REGISTRO DE GAVETA BRUTO, LATÃO, ROSCÁVEL, 2 1/2, INSTALADO EM RESERVAÇÃO DE ÁGUA DE EDIFICAÇÃO QUE POSSUA RESERVATÓRIO DE FIBRA/FIBROCIMENTO  FORNECIMENTO E INSTALAÇÃO. AF_06/2016</t>
  </si>
  <si>
    <t xml:space="preserve"> 6.1.5 </t>
  </si>
  <si>
    <t xml:space="preserve"> 99624 </t>
  </si>
  <si>
    <t>VÁLVULA DE RETENÇÃO HORIZONTAL, DE BRONZE, ROSCÁVEL, 2 1/2" - FORNECIMENTO E INSTALAÇÃO. AF_08/2021</t>
  </si>
  <si>
    <t>6.2</t>
  </si>
  <si>
    <t>PCI / REDE GERAL</t>
  </si>
  <si>
    <t xml:space="preserve"> 6.2.1 </t>
  </si>
  <si>
    <t xml:space="preserve"> 6.2.2 </t>
  </si>
  <si>
    <t xml:space="preserve"> 6.2.3 </t>
  </si>
  <si>
    <t xml:space="preserve"> 92642 </t>
  </si>
  <si>
    <t>TÊ, EM FERRO GALVANIZADO, CONEXÃO ROSQUEADA, DN 65 (2 1/2"), INSTALADO EM REDE DE ALIMENTAÇÃO PARA HIDRANTE - FORNECIMENTO E INSTALAÇÃO. AF_10/2020</t>
  </si>
  <si>
    <t xml:space="preserve"> 6.2.4 </t>
  </si>
  <si>
    <t xml:space="preserve"> 83633 </t>
  </si>
  <si>
    <t>HIDRANTE SUBTERRANEO FERRO FUNDIDO C/ CURVA LONGA E CAIXA DN=75MM</t>
  </si>
  <si>
    <t xml:space="preserve"> 6.2.5 </t>
  </si>
  <si>
    <t xml:space="preserve"> 93358 </t>
  </si>
  <si>
    <t>ESCAVAÇÃO MANUAL DE VALA COM PROFUNDIDADE MENOR OU IGUAL A 1,30 M. AF_02/2021</t>
  </si>
  <si>
    <t>m³</t>
  </si>
  <si>
    <t xml:space="preserve"> 6.2.6 </t>
  </si>
  <si>
    <t xml:space="preserve"> 96995 </t>
  </si>
  <si>
    <t>REATERRO MANUAL APILOADO COM SOQUETE. AF_10/2017</t>
  </si>
  <si>
    <t>6.3</t>
  </si>
  <si>
    <t>PCI / BOMBAS E INSTALAÇÕES ELÉTRICAS</t>
  </si>
  <si>
    <t xml:space="preserve"> 6.3.1 </t>
  </si>
  <si>
    <t xml:space="preserve"> P0032 </t>
  </si>
  <si>
    <t>Fornecimento e instalação de quadro de comando para sistema de combate a incêndio, de acordo com NBR 13.714, para bomba trifásica de 20 CV com acionamento das bombas por botoeiras manuais, partida com soft-starter, com chave blindada tripolar tipo faca, e chave de fluxo para acionamento do sistema de alarme. (Q-PCI-1 e Q-PCI-2)</t>
  </si>
  <si>
    <t xml:space="preserve"> 6.3.2 </t>
  </si>
  <si>
    <t xml:space="preserve"> 101895 </t>
  </si>
  <si>
    <t>DISJUNTOR TERMOMAGNÉTICO TRIPOLAR , CORRENTE NOMINAL DE 125A - FORNECIMENTO E INSTALAÇÃO. AF_10/2020</t>
  </si>
  <si>
    <t xml:space="preserve"> 6.3.3 </t>
  </si>
  <si>
    <t xml:space="preserve"> P0200 </t>
  </si>
  <si>
    <t>BOMBA CENTRÍFUGA, TRIFÁSICA, 20 CV - COMBATE A INCÊNDIO (Incluso bomba)</t>
  </si>
  <si>
    <t xml:space="preserve"> 6.3.4 </t>
  </si>
  <si>
    <t xml:space="preserve"> 97669 </t>
  </si>
  <si>
    <t>ELETRODUTO FLEXÍVEL CORRUGADO, PEAD, DN 90 (3) - FORNECIMENTO E INSTALAÇÃO. AF_04/2016</t>
  </si>
  <si>
    <t xml:space="preserve"> 6.3.5 </t>
  </si>
  <si>
    <t xml:space="preserve"> 97881 </t>
  </si>
  <si>
    <t>CAIXA ENTERRADA ELÉTRICA RETANGULAR, EM CONCRETO PRÉ-MOLDADO, FUNDO COM BRITA, DIMENSÕES INTERNAS: 0,3X0,3X0,3 M. AF_12/2020</t>
  </si>
  <si>
    <t xml:space="preserve"> 6.3.6 </t>
  </si>
  <si>
    <t xml:space="preserve"> 92988 </t>
  </si>
  <si>
    <t>CABO DE COBRE FLEXÍVEL ISOLADO, 50 MM², ANTI-CHAMA 0,6/1,0 KV, PARA DISTRIBUIÇÃO - FORNECIMENTO E INSTALAÇÃO. AF_12/2015</t>
  </si>
  <si>
    <t xml:space="preserve"> 6.3.7 </t>
  </si>
  <si>
    <t xml:space="preserve"> 92984 </t>
  </si>
  <si>
    <t>CABO DE COBRE FLEXÍVEL ISOLADO, 25 MM², ANTI-CHAMA 0,6/1,0 KV, PARA DISTRIBUIÇÃO - FORNECIMENTO E INSTALAÇÃO. AF_12/2015</t>
  </si>
  <si>
    <t xml:space="preserve"> 6.3.8 </t>
  </si>
  <si>
    <t xml:space="preserve"> 92982 </t>
  </si>
  <si>
    <t>CABO DE COBRE FLEXÍVEL ISOLADO, 16 MM², ANTI-CHAMA 0,6/1,0 KV, PARA DISTRIBUIÇÃO - FORNECIMENTO E INSTALAÇÃO. AF_12/2015</t>
  </si>
  <si>
    <t xml:space="preserve"> 6.3.9 </t>
  </si>
  <si>
    <t xml:space="preserve"> 95751 </t>
  </si>
  <si>
    <t>ELETRODUTO DE AÇO GALVANIZADO, CLASSE SEMI PESADO, DN 32 MM (1 1/4), APARENTE, INSTALADO EM PAREDE - FORNECIMENTO E INSTALAÇÃO. AF_11/2016_P</t>
  </si>
  <si>
    <t xml:space="preserve"> 6.3.10 </t>
  </si>
  <si>
    <t xml:space="preserve"> 95791 </t>
  </si>
  <si>
    <t>CONDULETE DE ALUMÍNIO, TIPO LR, PARA ELETRODUTO DE AÇO GALVANIZADO DN 32 MM (1 1/4''), APARENTE - FORNECIMENTO E INSTALAÇÃO. AF_11/2016_P</t>
  </si>
  <si>
    <t xml:space="preserve"> 6.3.11 </t>
  </si>
  <si>
    <t xml:space="preserve"> ARM-P027 </t>
  </si>
  <si>
    <t>ACIONADOR MANUAL DA BOMBA DE INCÊNDIO, INSLUSIVE O MARTELO</t>
  </si>
  <si>
    <t xml:space="preserve"> 6.3.12 </t>
  </si>
  <si>
    <t xml:space="preserve"> 058563 </t>
  </si>
  <si>
    <t>CABO DE COBRE BLINDADO C/FITA POLIESTER P/ ALARME INC.3X1,50</t>
  </si>
  <si>
    <t>6.4</t>
  </si>
  <si>
    <t>PCI / DEMAIS EQUIPAMENTOS</t>
  </si>
  <si>
    <t xml:space="preserve"> 6.4.1 </t>
  </si>
  <si>
    <t xml:space="preserve"> 97599 </t>
  </si>
  <si>
    <t>LUMINÁRIA DE EMERGÊNCIA, COM 30 LÂMPADAS LED DE 2 W, SEM REATOR - FORNECIMENTO E INSTALAÇÃO. AF_02/2020</t>
  </si>
  <si>
    <t>7</t>
  </si>
  <si>
    <t>ÁGUA FRIA</t>
  </si>
  <si>
    <t>7.1</t>
  </si>
  <si>
    <t>ÁGUA FRIA / REDE HIDRÁULICA</t>
  </si>
  <si>
    <t xml:space="preserve"> 7.1.1 </t>
  </si>
  <si>
    <t xml:space="preserve"> 89448 </t>
  </si>
  <si>
    <t>TUBO, PVC, SOLDÁVEL, DN 40MM, INSTALADO EM PRUMADA DE ÁGUA - FORNECIMENTO E INSTALAÇÃO. AF_12/2014</t>
  </si>
  <si>
    <t xml:space="preserve"> 7.1.2 </t>
  </si>
  <si>
    <t xml:space="preserve"> 94676 </t>
  </si>
  <si>
    <t>JOELHO 90 GRAUS, PVC, SOLDÁVEL, DN 40 MM INSTALADO EM RESERVAÇÃO DE ÁGUA DE EDIFICAÇÃO QUE POSSUA RESERVATÓRIO DE FIBRA/FIBROCIMENTO   FORNECIMENTO E INSTALAÇÃO. AF_06/2016</t>
  </si>
  <si>
    <t xml:space="preserve"> 7.1.3 </t>
  </si>
  <si>
    <t xml:space="preserve"> 89498 </t>
  </si>
  <si>
    <t>JOELHO 45 GRAUS, PVC, SOLDÁVEL, DN 40MM, INSTALADO EM PRUMADA DE ÁGUA - FORNECIMENTO E INSTALAÇÃO. AF_12/2014</t>
  </si>
  <si>
    <t xml:space="preserve"> 7.1.4 </t>
  </si>
  <si>
    <t xml:space="preserve"> 94786 </t>
  </si>
  <si>
    <t>ADAPTADOR COM FLANGES LIVRES, PVC, SOLDÁVEL LONGO, DN 40 MM X 1 1/4 , INSTALADO EM RESERVAÇÃO DE ÁGUA DE EDIFICAÇÃO QUE POSSUA RESERVATÓRIO DE FIBRA/FIBROCIMENTO   FORNECIMENTO E INSTALAÇÃO. AF_06/2016</t>
  </si>
  <si>
    <t xml:space="preserve"> 7.1.5 </t>
  </si>
  <si>
    <t xml:space="preserve"> 94496 </t>
  </si>
  <si>
    <t>REGISTRO DE GAVETA BRUTO, LATÃO, ROSCÁVEL, 1 1/4, INSTALADO EM RESERVAÇÃO DE ÁGUA DE EDIFICAÇÃO QUE POSSUA RESERVATÓRIO DE FIBRA/FIBROCIMENTO  FORNECIMENTO E INSTALAÇÃO. AF_06/2016</t>
  </si>
  <si>
    <t xml:space="preserve"> 7.1.6 </t>
  </si>
  <si>
    <t xml:space="preserve"> 89403 </t>
  </si>
  <si>
    <t>TUBO, PVC, SOLDÁVEL, DN 32MM, INSTALADO EM RAMAL DE DISTRIBUIÇÃO DE ÁGUA - FORNECIMENTO E INSTALAÇÃO. AF_12/2014</t>
  </si>
  <si>
    <t xml:space="preserve"> 7.1.7 </t>
  </si>
  <si>
    <t xml:space="preserve"> 89413 </t>
  </si>
  <si>
    <t>JOELHO 90 GRAUS, PVC, SOLDÁVEL, DN 32MM, INSTALADO EM RAMAL DE DISTRIBUIÇÃO DE ÁGUA - FORNECIMENTO E INSTALAÇÃO. AF_12/2014</t>
  </si>
  <si>
    <t xml:space="preserve"> 7.1.8 </t>
  </si>
  <si>
    <t xml:space="preserve"> 89443 </t>
  </si>
  <si>
    <t>TE, PVC, SOLDÁVEL, DN 32MM, INSTALADO EM RAMAL DE DISTRIBUIÇÃO DE ÁGUA - FORNECIMENTO E INSTALAÇÃO. AF_12/2014</t>
  </si>
  <si>
    <t xml:space="preserve"> 7.1.9 </t>
  </si>
  <si>
    <t xml:space="preserve"> 94709 </t>
  </si>
  <si>
    <t>ADAPTADOR COM FLANGES LIVRES, PVC, SOLDÁVEL, DN 32 MM X 1 , INSTALADO EM RESERVAÇÃO DE ÁGUA DE EDIFICAÇÃO QUE POSSUA RESERVATÓRIO DE FIBRA/FIBROCIMENTO   FORNECIMENTO E INSTALAÇÃO. AF_06/2016</t>
  </si>
  <si>
    <t xml:space="preserve"> 7.1.10 </t>
  </si>
  <si>
    <t xml:space="preserve"> 94495 </t>
  </si>
  <si>
    <t>REGISTRO DE GAVETA BRUTO, LATÃO, ROSCÁVEL, 1, INSTALADO EM RESERVAÇÃO DE ÁGUA DE EDIFICAÇÃO QUE POSSUA RESERVATÓRIO DE FIBRA/FIBROCIMENTO  FORNECIMENTO E INSTALAÇÃO. AF_06/2016</t>
  </si>
  <si>
    <t xml:space="preserve"> 7.1.11 </t>
  </si>
  <si>
    <t xml:space="preserve"> 94797 </t>
  </si>
  <si>
    <t>TORNEIRA DE BOIA, ROSCÁVEL, 1, FORNECIDA E INSTALADA EM RESERVAÇÃO DE ÁGUA. AF_06/2016</t>
  </si>
  <si>
    <t xml:space="preserve"> 7.1.12 </t>
  </si>
  <si>
    <t xml:space="preserve"> 89402 </t>
  </si>
  <si>
    <t>TUBO, PVC, SOLDÁVEL, DN 25MM, INSTALADO EM RAMAL DE DISTRIBUIÇÃO DE ÁGUA - FORNECIMENTO E INSTALAÇÃO. AF_12/2014</t>
  </si>
  <si>
    <t xml:space="preserve"> 7.1.13 </t>
  </si>
  <si>
    <t xml:space="preserve"> 89408 </t>
  </si>
  <si>
    <t>JOELHO 90 GRAUS, PVC, SOLDÁVEL, DN 25MM, INSTALADO EM RAMAL DE DISTRIBUIÇÃO DE ÁGUA - FORNECIMENTO E INSTALAÇÃO. AF_12/2014</t>
  </si>
  <si>
    <t xml:space="preserve"> 7.1.14 </t>
  </si>
  <si>
    <t xml:space="preserve"> 95141 </t>
  </si>
  <si>
    <t>ADAPTADOR COM FLANGES LIVRES, PVC, SOLDÁVEL LONGO, DN  25 MM X 3/4 , INSTALADO EM RESERVAÇÃO DE ÁGUA DE EDIFICAÇÃO QUE POSSUA RESERVATÓRIO DE FIBRA/FIBROCIMENTO    FORNECIMENTO E INSTALAÇÃO. AF_06/2016</t>
  </si>
  <si>
    <t xml:space="preserve"> 7.1.15 </t>
  </si>
  <si>
    <t xml:space="preserve"> 94494 </t>
  </si>
  <si>
    <t>REGISTRO DE GAVETA BRUTO, LATÃO, ROSCÁVEL, 3/4, INSTALADO EM RESERVAÇÃO DE ÁGUA DE EDIFICAÇÃO QUE POSSUA RESERVATÓRIO DE FIBRA/FIBROCIMENTO  FORNECIMENTO E INSTALAÇÃO. AF_06/2016</t>
  </si>
  <si>
    <t xml:space="preserve"> 7.1.16 </t>
  </si>
  <si>
    <t xml:space="preserve"> 94796 </t>
  </si>
  <si>
    <t>TORNEIRA DE BOIA, ROSCÁVEL, 3/4 , FORNECIDA E INSTALADA EM RESERVAÇÃO DE ÁGUA. AF_06/2016</t>
  </si>
  <si>
    <t xml:space="preserve"> 7.1.17 </t>
  </si>
  <si>
    <t xml:space="preserve"> 7.1.18 </t>
  </si>
  <si>
    <t>7.2</t>
  </si>
  <si>
    <t>ÁGUA FRIA / BOMBAS E INSTALAÇÕES ELÉTRICAS</t>
  </si>
  <si>
    <t xml:space="preserve"> 7.2.1 </t>
  </si>
  <si>
    <t xml:space="preserve"> P0175 </t>
  </si>
  <si>
    <t>FORNECIMENTO E INSTALAÇÃO DE QUADRO DE COMANDO ELÉTRICO PARA BOMBAS TRIFÁSICAS ATÉ 3 CV (incluso disjuntor)</t>
  </si>
  <si>
    <t xml:space="preserve"> 7.2.2 </t>
  </si>
  <si>
    <t xml:space="preserve"> 93664 </t>
  </si>
  <si>
    <t>DISJUNTOR BIPOLAR TIPO DIN, CORRENTE NOMINAL DE 32A - FORNECIMENTO E INSTALAÇÃO. AF_10/2020</t>
  </si>
  <si>
    <t xml:space="preserve"> 7.2.3 </t>
  </si>
  <si>
    <t xml:space="preserve"> 102113 </t>
  </si>
  <si>
    <t>FORNECIMENTO E INSTALAÇÃO DE BOMBA CENTRÍFUGA, TRIFÁSICA, 1 CV OU 0,99 HP, HM 14 A 40 M, Q 0,6 A 8,4 M3/H (Incluso bomba)</t>
  </si>
  <si>
    <t xml:space="preserve"> 7.2.4 </t>
  </si>
  <si>
    <t xml:space="preserve"> P0176 </t>
  </si>
  <si>
    <t>INSTALAÇÃO DE BOMBA CENTRÍFUGA EXISTENTE (não Incluso bomba)</t>
  </si>
  <si>
    <t xml:space="preserve"> 7.2.5 </t>
  </si>
  <si>
    <t xml:space="preserve"> 102137 </t>
  </si>
  <si>
    <t>CHAVE DE BOIA AUTOMÁTICA SUPERIOR/INFERIOR 15A/250V - FORNECIMENTO E INSTALAÇÃO. AF_12/2020</t>
  </si>
  <si>
    <t xml:space="preserve"> 7.2.6 </t>
  </si>
  <si>
    <t xml:space="preserve"> 063511 </t>
  </si>
  <si>
    <t>CABO PP 3 CONDUTORES 450/750V 1,50mm2 (Interligação chave bóia ao Reservatório superior)</t>
  </si>
  <si>
    <t xml:space="preserve"> 7.2.7 </t>
  </si>
  <si>
    <t xml:space="preserve"> 91930 </t>
  </si>
  <si>
    <t>CABO DE COBRE FLEXÍVEL ISOLADO, 6 MM², ANTI-CHAMA 450/750 V, PARA CIRCUITOS TERMINAIS - FORNECIMENTO E INSTALAÇÃO. AF_12/2015</t>
  </si>
  <si>
    <t>8</t>
  </si>
  <si>
    <t>ACESSÓRIOS HIDROSSANITÁRIOS</t>
  </si>
  <si>
    <t xml:space="preserve"> 8.1 </t>
  </si>
  <si>
    <t xml:space="preserve"> P0174 </t>
  </si>
  <si>
    <t>BARRA DE APOIO RETA, EM ACO INOX POLIDO, COMPRIMENTO 40 CM,  FIXADA NA PAREDE - FORNECIMENTO E INSTALAÇÃO. AF_01/2020</t>
  </si>
  <si>
    <t xml:space="preserve"> 8.2 </t>
  </si>
  <si>
    <t xml:space="preserve"> 100867 </t>
  </si>
  <si>
    <t>BARRA DE APOIO RETA, EM ACO INOX POLIDO, COMPRIMENTO 70 CM,  FIXADA NA PAREDE - FORNECIMENTO E INSTALAÇÃO. AF_01/2020</t>
  </si>
  <si>
    <t xml:space="preserve"> 8.3 </t>
  </si>
  <si>
    <t xml:space="preserve"> LIC001 </t>
  </si>
  <si>
    <t>DUCHA HIGIENICA PLASTICA COM REGISTRO METALICO 1/2 "</t>
  </si>
  <si>
    <t xml:space="preserve"> 8.4 </t>
  </si>
  <si>
    <t xml:space="preserve"> LIC002 </t>
  </si>
  <si>
    <t>INSTALACAO DE CLORADOR (73612)</t>
  </si>
  <si>
    <t>9</t>
  </si>
  <si>
    <t>ESQUADRIAS E VIDROS</t>
  </si>
  <si>
    <t xml:space="preserve"> 9.1 </t>
  </si>
  <si>
    <t xml:space="preserve"> 99837 </t>
  </si>
  <si>
    <t>GUARDA-CORPO DE AÇO GALVANIZADO DE 1,10M, MONTANTES TUBULARES DE 1.1/4" ESPAÇADOS DE 1,20M, TRAVESSA SUPERIOR DE 1.1/2", GRADIL FORMADO POR TUBOS HORIZONTAIS DE 1" E VERTICAIS DE 3/4", FIXADO COM CHUMBADOR MECÂNICO. AF_04/2019_P (Guarda corpo terraço 1º pavimento)</t>
  </si>
  <si>
    <t xml:space="preserve"> 9.2 </t>
  </si>
  <si>
    <t xml:space="preserve"> 85010 </t>
  </si>
  <si>
    <t>CAIXILHO FIXO, DE ALUMINIO, PARA VIDRO (6x J13 - 30x210 - Vidros fixos das salas integradas)</t>
  </si>
  <si>
    <t>10</t>
  </si>
  <si>
    <t>INSTALAÇÕES ELÉTRICAS - SALA DA GUARDA</t>
  </si>
  <si>
    <t xml:space="preserve"> 10.1 </t>
  </si>
  <si>
    <t xml:space="preserve"> 73976/004 </t>
  </si>
  <si>
    <t>TUBO DE AÇO GALVANIZADO COM COSTURA 1" (25MM), INCLUSIVE CONEXOES - FORNECIMENTO E INSTALACAO</t>
  </si>
  <si>
    <t xml:space="preserve"> 10.2 </t>
  </si>
  <si>
    <t xml:space="preserve"> 91926 </t>
  </si>
  <si>
    <t>CABO DE COBRE FLEXÍVEL ISOLADO, 2,5 MM², ANTI-CHAMA 450/750 V, PARA CIRCUITOS TERMINAIS - FORNECIMENTO E INSTALAÇÃO. AF_12/2015</t>
  </si>
  <si>
    <t xml:space="preserve"> 10.3 </t>
  </si>
  <si>
    <t xml:space="preserve"> 95802 </t>
  </si>
  <si>
    <t>CONDULETE DE ALUMÍNIO, TIPO X, PARA ELETRODUTO DE AÇO GALVANIZADO DN 25 MM (1</t>
  </si>
  <si>
    <t xml:space="preserve"> 10.4 </t>
  </si>
  <si>
    <t xml:space="preserve"> 95796 </t>
  </si>
  <si>
    <t>CONDULETE DE ALUMÍNIO, TIPO T, PARA ELETRODUTO DE AÇO GALVANIZADO DN 25 MM (1</t>
  </si>
  <si>
    <t xml:space="preserve"> 10.5 </t>
  </si>
  <si>
    <t xml:space="preserve"> 95782 </t>
  </si>
  <si>
    <t>CONDULETE DE ALUMÍNIO, TIPO E, ELETRODUTO DE AÇO GALVANIZADO DN 25 MM (1</t>
  </si>
  <si>
    <t xml:space="preserve"> 10.6 </t>
  </si>
  <si>
    <t xml:space="preserve"> 95781 </t>
  </si>
  <si>
    <t>CONDULETE DE ALUMÍNIO, TIPO C, PARA ELETRODUTO DE AÇO GALVANIZADO DN 25 MM (1</t>
  </si>
  <si>
    <t>11</t>
  </si>
  <si>
    <t>ESTACIONAMENTO</t>
  </si>
  <si>
    <t>11.1</t>
  </si>
  <si>
    <t>ESTACIONAMENTO / MOVIMENTO DE TERRA</t>
  </si>
  <si>
    <t xml:space="preserve"> 11.1.1 </t>
  </si>
  <si>
    <t xml:space="preserve"> 79473 </t>
  </si>
  <si>
    <t>CORTE E ATERRO COMPENSADO</t>
  </si>
  <si>
    <t xml:space="preserve"> 11.1.2 </t>
  </si>
  <si>
    <t xml:space="preserve"> 101127 </t>
  </si>
  <si>
    <t>ESCAVAÇÃO HORIZONTAL, INCLUINDO CARGA E DESCARGA EM SOLO DE 1A CATEGORIA COM TRATOR DE ESTEIRAS (347HP/LÂMINA: 8,70M3). AF_07/2020</t>
  </si>
  <si>
    <t xml:space="preserve"> 11.1.3 </t>
  </si>
  <si>
    <t xml:space="preserve"> 100939 </t>
  </si>
  <si>
    <t>TRANSPORTE COM CAMINHÃO BASCULANTE DE 14 M³, EM VIA INTERNA (DENTRO DA POLIGONAL PORTUÁRIA - UNIDADE:M3XKM). AF_07/2020</t>
  </si>
  <si>
    <t>M3XKM</t>
  </si>
  <si>
    <t xml:space="preserve"> 11.1.4 </t>
  </si>
  <si>
    <t xml:space="preserve"> 100576 </t>
  </si>
  <si>
    <t>REGULARIZAÇÃO E COMPACTAÇÃO DE SUBLEITO DE SOLO  PREDOMINANTEMENTE ARGILOSO. AF_11/2019</t>
  </si>
  <si>
    <t>11.2</t>
  </si>
  <si>
    <t>ESTACIONAMENTO / DRENAGEM</t>
  </si>
  <si>
    <t xml:space="preserve"> 11.2.1 </t>
  </si>
  <si>
    <t xml:space="preserve"> SEDE-COMP.007 </t>
  </si>
  <si>
    <t>CAIXA ENTERRADA HIDRÁULICA RETANGULAR, EM ALVENARIA COM BLOCOS DE CONCRETO, DIMENSÕES INTERNAS: 0,4X0,4X0,4 M PARA REDE DE DRENAGEM C/ GRELHA 30x30 (SINAPI 99258)</t>
  </si>
  <si>
    <t xml:space="preserve"> 11.2.2 </t>
  </si>
  <si>
    <t xml:space="preserve"> 89849 </t>
  </si>
  <si>
    <t>TUBO PVC, SERIE NORMAL, ESGOTO PREDIAL, DN 150 MM, FORNECIDO E INSTALADO EM SUBCOLETOR AÉREO DE ESGOTO SANITÁRIO. AF_12/2014</t>
  </si>
  <si>
    <t xml:space="preserve"> 11.2.3 </t>
  </si>
  <si>
    <t xml:space="preserve"> 11.2.4 </t>
  </si>
  <si>
    <t>11.3</t>
  </si>
  <si>
    <t>ESTACIONAMENTO / PAVIMENTAÇÃO</t>
  </si>
  <si>
    <t xml:space="preserve"> 11.3.1 </t>
  </si>
  <si>
    <t xml:space="preserve"> 94274 </t>
  </si>
  <si>
    <t>ASSENTAMENTO DE GUIA (MEIO-FIO) EM TRECHO CURVO, CONFECCIONADA EM CONCRETO PRÉ-FABRICADO, DIMENSÕES 100X15X13X30 CM (COMPRIMENTO X BASE INFERIOR X BASE SUPERIOR X ALTURA), PARA VIAS URBANAS (USO VIÁRIO). AF_06/2016</t>
  </si>
  <si>
    <t xml:space="preserve"> 11.3.2</t>
  </si>
  <si>
    <t>CONCRETO MAGRO PARA LASTRO, TRAÇO 1:4,5:4,5 (EM MASSA SECA DE CIMENTO/ AREIA MÉDIA/ SEIXO ROLADO) - PREPARO MECÂNICO COM BETONEIRA 600 L. AF_05/2021</t>
  </si>
  <si>
    <t>M³</t>
  </si>
  <si>
    <t xml:space="preserve"> 11.3.3</t>
  </si>
  <si>
    <t xml:space="preserve"> 94992 </t>
  </si>
  <si>
    <t>EXECUÇÃO DE PASSEIO (CALÇADA) OU PISO DE CONCRETO COM CONCRETO MOLDADO IN LOCO, FEITO EM OBRA, ACABAMENTO CONVENCIONAL, ESPESSURA 6 CM, ARMADO. AF_07/2016</t>
  </si>
  <si>
    <t xml:space="preserve"> 11.3.4</t>
  </si>
  <si>
    <t xml:space="preserve"> 94996 </t>
  </si>
  <si>
    <t>EXECUÇÃO DE PASSEIO (CALÇADA) OU PISO DE CONCRETO COM CONCRETO MOLDADO IN LOCO, FEITO EM OBRA, ACABAMENTO CONVENCIONAL, ESPESSURA 10 CM, ARMADO. AF_07/2016</t>
  </si>
  <si>
    <t xml:space="preserve"> 11.3.5</t>
  </si>
  <si>
    <t xml:space="preserve"> 92403 </t>
  </si>
  <si>
    <t>EXECUÇÃO DE PÁTIO/ESTACIONAMENTO EM PISO INTERTRAVADO, COM BLOCO 16 FACES DE 22 X 11 CM, ESPESSURA 6 CM. AF_12/2015 (incluso compactação c/ placa vibratória)</t>
  </si>
  <si>
    <t>12</t>
  </si>
  <si>
    <t>ACESSIBILIDADE</t>
  </si>
  <si>
    <t xml:space="preserve"> 12.1 </t>
  </si>
  <si>
    <t xml:space="preserve"> SEDE-COMP.005 </t>
  </si>
  <si>
    <t>PISO EM LADRILHO HIDRÁULICO AMARELO APLICADO EM AMBIENTES EXTERNOS. (base SINAPI 101091)</t>
  </si>
  <si>
    <t xml:space="preserve"> 12.2 </t>
  </si>
  <si>
    <t xml:space="preserve"> P0066 </t>
  </si>
  <si>
    <t>PISO PODOTÁTIL INOX (DIRECIONAL E ALERTA)</t>
  </si>
  <si>
    <t>m</t>
  </si>
  <si>
    <t>13</t>
  </si>
  <si>
    <t>URBANIZAÇÃO EXTERNA</t>
  </si>
  <si>
    <t xml:space="preserve"> 13.1 </t>
  </si>
  <si>
    <t xml:space="preserve"> 2A.007 </t>
  </si>
  <si>
    <t>ATERRO MANUAL DE VALAS COM AQUISIÇÃO DE SOLO VEGETAL (TERRA PRETA) PARA ATERRO SEM COMPACTAÇÃO (COMPOSIÇÃO 94342 MODIFICADA) - Camada de 5 cm</t>
  </si>
  <si>
    <t xml:space="preserve"> 13.2 </t>
  </si>
  <si>
    <t xml:space="preserve"> 85180 </t>
  </si>
  <si>
    <t>PLANTIO DE GRAMA ESMERALDA EM ROLO</t>
  </si>
  <si>
    <t xml:space="preserve"> 13.3 </t>
  </si>
  <si>
    <t xml:space="preserve"> 72961 </t>
  </si>
  <si>
    <t>REGULARIZACAO E COMPACTACAO DE SUBLEITO ATE 20 CM DE ESPESSURA (Compactação nas áreas com argila expandida)</t>
  </si>
  <si>
    <t xml:space="preserve"> 13.4 </t>
  </si>
  <si>
    <t xml:space="preserve"> SEDE-COMP.006 </t>
  </si>
  <si>
    <t>ATERRO MANUAL DE VALAS COM AQUISIÇÃO DE ARGILA EXPANDIDA PARA JARDINS (NÃO INCLUSO COMPACTAÇÃO) (COMPOSIÇÃO 94342 MODIFICADA) - Camada de 5 cm</t>
  </si>
  <si>
    <t xml:space="preserve"> 13.5 </t>
  </si>
  <si>
    <t xml:space="preserve"> 84665 </t>
  </si>
  <si>
    <t>PINTURA ACRILICA PARA SINALIZAÇÃO HORIZONTAL EM PISO CIMENTADO</t>
  </si>
  <si>
    <t xml:space="preserve"> 13.6 </t>
  </si>
  <si>
    <t xml:space="preserve"> P0198 </t>
  </si>
  <si>
    <t>Suporte de bicicleta de chão para 5 vagas ou superior</t>
  </si>
  <si>
    <t>un</t>
  </si>
  <si>
    <t>14</t>
  </si>
  <si>
    <t>ELEVADOR</t>
  </si>
  <si>
    <t xml:space="preserve"> 14.1 </t>
  </si>
  <si>
    <t xml:space="preserve"> SEDE-COMP.002 </t>
  </si>
  <si>
    <t>Elevador com capacidade para 8 passageiros com 3 paradas (térreo, primeiro e segundo pavimento), velocidade nominal mínima de 1,0 m/s e cabine para instalação compatível em caixa com medidas livres de 172 x 170 mm (frente x lateral)</t>
  </si>
  <si>
    <t xml:space="preserve"> 14.2</t>
  </si>
  <si>
    <t>PISO EM GRANITO APLICADO EM AMBIENTES INTERNOS. AF_09/2020</t>
  </si>
  <si>
    <t>TOTAL GERAL</t>
  </si>
  <si>
    <t>TOTAL GERAL POR EXTENSO</t>
  </si>
  <si>
    <t xml:space="preserve"> 5.3.2</t>
  </si>
  <si>
    <t>COMPOSIÇÕES DE CUSTO UNITÁRIO</t>
  </si>
  <si>
    <t>Código</t>
  </si>
  <si>
    <t>Banco</t>
  </si>
  <si>
    <t>Descrição</t>
  </si>
  <si>
    <t>Tipo</t>
  </si>
  <si>
    <t>Und</t>
  </si>
  <si>
    <t>Quant.</t>
  </si>
  <si>
    <t>Valor Unit</t>
  </si>
  <si>
    <t>Total</t>
  </si>
  <si>
    <t>MO sem LS =&gt;</t>
  </si>
  <si>
    <t>LS =&gt;</t>
  </si>
  <si>
    <t>MO com LS =&gt;</t>
  </si>
  <si>
    <t>Valor do BDI =&gt;</t>
  </si>
  <si>
    <t>Valor com BDI =&gt;</t>
  </si>
  <si>
    <t>CRONOGRAMA FÍSICO-FINANCEIRO</t>
  </si>
  <si>
    <t>DISCRIMINAÇÃO</t>
  </si>
  <si>
    <t>PRAZO DE EXECUÇÃO</t>
  </si>
  <si>
    <t>MÊS 1</t>
  </si>
  <si>
    <t>MÊS 2</t>
  </si>
  <si>
    <t>MÊS 3</t>
  </si>
  <si>
    <t>MÊS 4</t>
  </si>
  <si>
    <t>MÊS 5</t>
  </si>
  <si>
    <t>MÊS 6</t>
  </si>
  <si>
    <t>FÍSICO  -  (MÊS)</t>
  </si>
  <si>
    <t>FÍSICO  -  (ACUMULADO)</t>
  </si>
  <si>
    <t>FINANCEIRO  -  (MÊS)</t>
  </si>
  <si>
    <t>FINANCEIRO  -  (ACUMULADO)</t>
  </si>
  <si>
    <t>BDI:</t>
  </si>
  <si>
    <t>COMPOSIÇÃO DO BDI - EDIFICAÇÃO</t>
  </si>
  <si>
    <t>SUB-TOTAL
(%)</t>
  </si>
  <si>
    <t>PERCENTUAL
(%)</t>
  </si>
  <si>
    <t>ADMINISTRAÇÃO CENTRAL</t>
  </si>
  <si>
    <t>SEGURO E GARANTIA (*)</t>
  </si>
  <si>
    <t>RISCO</t>
  </si>
  <si>
    <t>DESPESAS FINANCEIRAS</t>
  </si>
  <si>
    <t>LUCRO</t>
  </si>
  <si>
    <t>TRIBUTOS/IMPOSTOS</t>
  </si>
  <si>
    <t>COFINS</t>
  </si>
  <si>
    <t>PIS</t>
  </si>
  <si>
    <t>ISS</t>
  </si>
  <si>
    <t>COMPOSIÇÃO DO BDI - EQUIPAMENTO</t>
  </si>
  <si>
    <t>LOGO DA EMPRESA</t>
  </si>
  <si>
    <t>XXXX</t>
  </si>
  <si>
    <t>XXX</t>
  </si>
  <si>
    <t>XXXXXXXXXXXXXXXXXXXXXXXXXXXXXXXXXXXXXXXXXX</t>
  </si>
  <si>
    <t>XXXXX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</si>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</sst>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/yyyy"/>
    <numFmt numFmtId="165" formatCode="[$R$ -416]#,##0.00"/>
    <numFmt numFmtId="166" formatCode="0.0%"/>
    <numFmt numFmtId="167" formatCode="_(* #,##0.00_);_(* \(#,##0.00\);_(* &quot;-&quot;??_);_(@_)"/>
  </numFmts>
  <fonts count="41">
    <font>
      <sz val="11"/>
      <color rgb="FF000000"/>
      <name val="Arial"/>
    </font>
    <font>
      <b/>
      <sz val="11"/>
      <color theme="1"/>
      <name val="Arial"/>
    </font>
    <font>
      <sz val="11"/>
      <color theme="1"/>
      <name val="Calibri"/>
    </font>
    <font>
      <b/>
      <sz val="12"/>
      <color theme="1"/>
      <name val="Calibri"/>
    </font>
    <font>
      <sz val="11"/>
      <name val="Arial"/>
    </font>
    <font>
      <b/>
      <sz val="19"/>
      <color theme="1"/>
      <name val="Caveat"/>
    </font>
    <font>
      <b/>
      <sz val="28"/>
      <color rgb="FFC0504D"/>
      <name val="Caveat"/>
    </font>
    <font>
      <b/>
      <sz val="10"/>
      <color rgb="FFC0504D"/>
      <name val="Calibri"/>
    </font>
    <font>
      <b/>
      <sz val="10"/>
      <color theme="1"/>
      <name val="Calibri"/>
    </font>
    <font>
      <b/>
      <sz val="10"/>
      <color theme="5"/>
      <name val="Calibri"/>
    </font>
    <font>
      <b/>
      <sz val="10"/>
      <color rgb="FF000000"/>
      <name val="Calibri"/>
    </font>
    <font>
      <b/>
      <sz val="8"/>
      <color rgb="FF000000"/>
      <name val="Calibri"/>
    </font>
    <font>
      <b/>
      <sz val="10"/>
      <color rgb="FFED7D31"/>
      <name val="Calibri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sz val="10"/>
      <color theme="1"/>
      <name val="Century Gothic"/>
    </font>
    <font>
      <b/>
      <sz val="12"/>
      <color rgb="FFC0504D"/>
      <name val="Calibri"/>
    </font>
    <font>
      <b/>
      <sz val="12"/>
      <color theme="5"/>
      <name val="Calibri"/>
    </font>
    <font>
      <b/>
      <sz val="9"/>
      <color rgb="FF000000"/>
      <name val="Calibri"/>
    </font>
    <font>
      <b/>
      <sz val="12"/>
      <color rgb="FFED7D31"/>
      <name val="Calibri"/>
    </font>
    <font>
      <b/>
      <sz val="10"/>
      <color theme="1"/>
      <name val="Century Gothic"/>
    </font>
    <font>
      <b/>
      <sz val="12"/>
      <color theme="1"/>
      <name val="Century Gothic"/>
    </font>
    <font>
      <b/>
      <sz val="11"/>
      <color theme="1"/>
      <name val="Century Gothic"/>
    </font>
    <font>
      <sz val="11"/>
      <color theme="1"/>
      <name val="Calibri"/>
    </font>
    <font>
      <b/>
      <sz val="11"/>
      <color theme="1"/>
      <name val="Century Gothic"/>
    </font>
    <font>
      <sz val="10"/>
      <color theme="1"/>
      <name val="Calibri"/>
    </font>
    <font>
      <b/>
      <sz val="20"/>
      <color rgb="FF990000"/>
      <name val="Roboto"/>
    </font>
    <font>
      <b/>
      <sz val="11"/>
      <color theme="1"/>
      <name val="Calibri"/>
    </font>
    <font>
      <i/>
      <sz val="9"/>
      <color theme="1"/>
      <name val="Calibri"/>
    </font>
    <font>
      <i/>
      <sz val="11"/>
      <color theme="1"/>
      <name val="Calibri"/>
    </font>
    <font>
      <b/>
      <sz val="15"/>
      <color theme="1"/>
      <name val="Calibri"/>
    </font>
    <font>
      <b/>
      <sz val="12"/>
      <color rgb="FFFF0000"/>
      <name val="Calibri"/>
    </font>
    <font>
      <b/>
      <sz val="10"/>
      <color rgb="FFFF0000"/>
      <name val="Arial"/>
    </font>
    <font>
      <sz val="11"/>
      <color theme="1"/>
      <name val="Arial"/>
    </font>
    <font>
      <sz val="10"/>
      <color rgb="FFFF0000"/>
      <name val="Arial"/>
    </font>
    <font>
      <b/>
      <sz val="10"/>
      <color rgb="FFFF0000"/>
      <name val="Century Gothic"/>
    </font>
    <font>
      <sz val="10"/>
      <color rgb="FFFF0000"/>
      <name val="Century Gothic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FF0D8"/>
        <bgColor rgb="FFDFF0D8"/>
      </patternFill>
    </fill>
    <fill>
      <patternFill patternType="solid">
        <fgColor rgb="FFD6D6D6"/>
        <bgColor rgb="FFD6D6D6"/>
      </patternFill>
    </fill>
    <fill>
      <patternFill patternType="solid">
        <fgColor rgb="FFEFEFEF"/>
        <bgColor rgb="FFEFEFEF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29">
    <xf numFmtId="0" fontId="0" fillId="0" borderId="0" xfId="0" applyFont="1" applyAlignment="1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164" fontId="10" fillId="3" borderId="4" xfId="0" applyNumberFormat="1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12" fillId="3" borderId="4" xfId="0" applyNumberFormat="1" applyFont="1" applyFill="1" applyBorder="1" applyAlignment="1">
      <alignment horizontal="left" vertical="center"/>
    </xf>
    <xf numFmtId="49" fontId="13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 wrapText="1"/>
    </xf>
    <xf numFmtId="4" fontId="14" fillId="4" borderId="4" xfId="0" applyNumberFormat="1" applyFont="1" applyFill="1" applyBorder="1" applyAlignment="1">
      <alignment horizontal="right" vertical="center" wrapText="1"/>
    </xf>
    <xf numFmtId="165" fontId="14" fillId="4" borderId="4" xfId="0" applyNumberFormat="1" applyFont="1" applyFill="1" applyBorder="1" applyAlignment="1">
      <alignment horizontal="left" vertical="center" wrapText="1"/>
    </xf>
    <xf numFmtId="165" fontId="14" fillId="4" borderId="4" xfId="0" applyNumberFormat="1" applyFont="1" applyFill="1" applyBorder="1" applyAlignment="1">
      <alignment horizontal="right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10" fontId="15" fillId="2" borderId="4" xfId="0" applyNumberFormat="1" applyFont="1" applyFill="1" applyBorder="1" applyAlignment="1">
      <alignment horizontal="right" vertical="center" wrapText="1"/>
    </xf>
    <xf numFmtId="165" fontId="15" fillId="2" borderId="4" xfId="0" applyNumberFormat="1" applyFont="1" applyFill="1" applyBorder="1" applyAlignment="1">
      <alignment horizontal="right" vertical="center" wrapText="1"/>
    </xf>
    <xf numFmtId="165" fontId="15" fillId="4" borderId="4" xfId="0" applyNumberFormat="1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5" fillId="2" borderId="4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/>
    </xf>
    <xf numFmtId="4" fontId="15" fillId="2" borderId="4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65" fontId="11" fillId="3" borderId="4" xfId="0" applyNumberFormat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165" fontId="1" fillId="3" borderId="0" xfId="0" applyNumberFormat="1" applyFont="1" applyFill="1" applyAlignment="1">
      <alignment horizontal="left" vertical="top" wrapText="1"/>
    </xf>
    <xf numFmtId="4" fontId="1" fillId="3" borderId="0" xfId="0" applyNumberFormat="1" applyFont="1" applyFill="1" applyAlignment="1">
      <alignment horizontal="left" vertical="top" wrapText="1"/>
    </xf>
    <xf numFmtId="165" fontId="10" fillId="3" borderId="4" xfId="0" applyNumberFormat="1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right" vertical="top"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center" vertical="top" wrapText="1"/>
    </xf>
    <xf numFmtId="4" fontId="1" fillId="3" borderId="17" xfId="0" applyNumberFormat="1" applyFont="1" applyFill="1" applyBorder="1" applyAlignment="1">
      <alignment horizontal="right" vertical="top" wrapText="1"/>
    </xf>
    <xf numFmtId="165" fontId="1" fillId="3" borderId="17" xfId="0" applyNumberFormat="1" applyFont="1" applyFill="1" applyBorder="1" applyAlignment="1">
      <alignment horizontal="right" vertical="top" wrapText="1"/>
    </xf>
    <xf numFmtId="165" fontId="1" fillId="3" borderId="20" xfId="0" applyNumberFormat="1" applyFont="1" applyFill="1" applyBorder="1" applyAlignment="1">
      <alignment horizontal="right" vertical="top" wrapText="1"/>
    </xf>
    <xf numFmtId="0" fontId="15" fillId="5" borderId="17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right" vertical="top" wrapText="1"/>
    </xf>
    <xf numFmtId="0" fontId="16" fillId="3" borderId="21" xfId="0" applyFont="1" applyFill="1" applyBorder="1" applyAlignment="1">
      <alignment horizontal="right" vertical="top" wrapText="1"/>
    </xf>
    <xf numFmtId="0" fontId="16" fillId="3" borderId="22" xfId="0" applyFont="1" applyFill="1" applyBorder="1" applyAlignment="1">
      <alignment horizontal="right" vertical="top" wrapText="1"/>
    </xf>
    <xf numFmtId="165" fontId="16" fillId="3" borderId="22" xfId="0" applyNumberFormat="1" applyFont="1" applyFill="1" applyBorder="1" applyAlignment="1">
      <alignment horizontal="right" vertical="top" wrapText="1"/>
    </xf>
    <xf numFmtId="4" fontId="16" fillId="3" borderId="22" xfId="0" applyNumberFormat="1" applyFont="1" applyFill="1" applyBorder="1" applyAlignment="1">
      <alignment horizontal="right" vertical="top" wrapText="1"/>
    </xf>
    <xf numFmtId="0" fontId="15" fillId="5" borderId="26" xfId="0" applyFont="1" applyFill="1" applyBorder="1" applyAlignment="1">
      <alignment horizontal="left" vertical="top" wrapText="1"/>
    </xf>
    <xf numFmtId="0" fontId="15" fillId="5" borderId="27" xfId="0" applyFont="1" applyFill="1" applyBorder="1" applyAlignment="1">
      <alignment horizontal="left" vertical="top" wrapText="1"/>
    </xf>
    <xf numFmtId="165" fontId="15" fillId="5" borderId="27" xfId="0" applyNumberFormat="1" applyFont="1" applyFill="1" applyBorder="1" applyAlignment="1">
      <alignment horizontal="left" vertical="top" wrapText="1"/>
    </xf>
    <xf numFmtId="4" fontId="15" fillId="5" borderId="27" xfId="0" applyNumberFormat="1" applyFont="1" applyFill="1" applyBorder="1" applyAlignment="1">
      <alignment horizontal="left" vertical="top" wrapText="1"/>
    </xf>
    <xf numFmtId="165" fontId="15" fillId="5" borderId="28" xfId="0" applyNumberFormat="1" applyFont="1" applyFill="1" applyBorder="1" applyAlignment="1">
      <alignment horizontal="left" vertical="top" wrapText="1"/>
    </xf>
    <xf numFmtId="0" fontId="15" fillId="5" borderId="17" xfId="0" applyFont="1" applyFill="1" applyBorder="1" applyAlignment="1">
      <alignment horizontal="right" vertical="top" wrapText="1"/>
    </xf>
    <xf numFmtId="165" fontId="15" fillId="5" borderId="17" xfId="0" applyNumberFormat="1" applyFont="1" applyFill="1" applyBorder="1" applyAlignment="1">
      <alignment horizontal="right" vertical="top" wrapText="1"/>
    </xf>
    <xf numFmtId="165" fontId="15" fillId="5" borderId="20" xfId="0" applyNumberFormat="1" applyFont="1" applyFill="1" applyBorder="1" applyAlignment="1">
      <alignment horizontal="right" vertical="top" wrapText="1"/>
    </xf>
    <xf numFmtId="165" fontId="16" fillId="6" borderId="17" xfId="0" applyNumberFormat="1" applyFont="1" applyFill="1" applyBorder="1" applyAlignment="1">
      <alignment horizontal="right" vertical="top" wrapText="1"/>
    </xf>
    <xf numFmtId="0" fontId="16" fillId="7" borderId="17" xfId="0" applyFont="1" applyFill="1" applyBorder="1" applyAlignment="1">
      <alignment horizontal="right" vertical="top" wrapText="1"/>
    </xf>
    <xf numFmtId="0" fontId="16" fillId="7" borderId="17" xfId="0" applyFont="1" applyFill="1" applyBorder="1" applyAlignment="1">
      <alignment horizontal="left" vertical="top" wrapText="1"/>
    </xf>
    <xf numFmtId="0" fontId="16" fillId="7" borderId="17" xfId="0" applyFont="1" applyFill="1" applyBorder="1" applyAlignment="1">
      <alignment horizontal="center" vertical="top" wrapText="1"/>
    </xf>
    <xf numFmtId="165" fontId="16" fillId="7" borderId="17" xfId="0" applyNumberFormat="1" applyFont="1" applyFill="1" applyBorder="1" applyAlignment="1">
      <alignment horizontal="right" vertical="top" wrapText="1"/>
    </xf>
    <xf numFmtId="0" fontId="16" fillId="6" borderId="17" xfId="0" applyFont="1" applyFill="1" applyBorder="1" applyAlignment="1">
      <alignment horizontal="right" vertical="top" wrapText="1"/>
    </xf>
    <xf numFmtId="0" fontId="16" fillId="6" borderId="17" xfId="0" applyFont="1" applyFill="1" applyBorder="1" applyAlignment="1">
      <alignment horizontal="left" vertical="top" wrapText="1"/>
    </xf>
    <xf numFmtId="165" fontId="16" fillId="6" borderId="20" xfId="0" applyNumberFormat="1" applyFont="1" applyFill="1" applyBorder="1" applyAlignment="1">
      <alignment horizontal="right" vertical="top" wrapText="1"/>
    </xf>
    <xf numFmtId="165" fontId="16" fillId="7" borderId="20" xfId="0" applyNumberFormat="1" applyFont="1" applyFill="1" applyBorder="1" applyAlignment="1">
      <alignment horizontal="right" vertical="top" wrapText="1"/>
    </xf>
    <xf numFmtId="0" fontId="19" fillId="2" borderId="29" xfId="0" applyFont="1" applyFill="1" applyBorder="1" applyAlignment="1">
      <alignment vertical="center"/>
    </xf>
    <xf numFmtId="0" fontId="19" fillId="2" borderId="30" xfId="0" applyFont="1" applyFill="1" applyBorder="1" applyAlignment="1">
      <alignment vertical="center"/>
    </xf>
    <xf numFmtId="0" fontId="19" fillId="2" borderId="22" xfId="0" applyFont="1" applyFill="1" applyBorder="1" applyAlignment="1">
      <alignment horizontal="right" vertical="center"/>
    </xf>
    <xf numFmtId="0" fontId="19" fillId="2" borderId="22" xfId="0" applyFont="1" applyFill="1" applyBorder="1" applyAlignment="1">
      <alignment vertical="center"/>
    </xf>
    <xf numFmtId="0" fontId="19" fillId="2" borderId="31" xfId="0" applyFont="1" applyFill="1" applyBorder="1" applyAlignment="1">
      <alignment vertical="center"/>
    </xf>
    <xf numFmtId="0" fontId="19" fillId="2" borderId="24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165" fontId="21" fillId="3" borderId="4" xfId="0" applyNumberFormat="1" applyFont="1" applyFill="1" applyBorder="1" applyAlignment="1">
      <alignment horizontal="left" vertical="center"/>
    </xf>
    <xf numFmtId="0" fontId="19" fillId="2" borderId="25" xfId="0" applyFont="1" applyFill="1" applyBorder="1" applyAlignment="1">
      <alignment vertical="center"/>
    </xf>
    <xf numFmtId="165" fontId="23" fillId="3" borderId="4" xfId="0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4" fontId="24" fillId="0" borderId="11" xfId="0" applyNumberFormat="1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0" fontId="27" fillId="0" borderId="41" xfId="0" applyFont="1" applyBorder="1" applyAlignment="1">
      <alignment vertical="center"/>
    </xf>
    <xf numFmtId="4" fontId="26" fillId="0" borderId="2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4" fontId="27" fillId="0" borderId="11" xfId="0" applyNumberFormat="1" applyFont="1" applyBorder="1" applyAlignment="1">
      <alignment vertical="center"/>
    </xf>
    <xf numFmtId="4" fontId="28" fillId="0" borderId="2" xfId="0" applyNumberFormat="1" applyFont="1" applyBorder="1" applyAlignment="1">
      <alignment horizontal="right" vertical="center"/>
    </xf>
    <xf numFmtId="165" fontId="2" fillId="3" borderId="0" xfId="0" applyNumberFormat="1" applyFont="1" applyFill="1" applyAlignment="1">
      <alignment vertical="center"/>
    </xf>
    <xf numFmtId="10" fontId="24" fillId="9" borderId="38" xfId="0" applyNumberFormat="1" applyFont="1" applyFill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165" fontId="24" fillId="9" borderId="38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left"/>
    </xf>
    <xf numFmtId="0" fontId="27" fillId="2" borderId="0" xfId="0" applyFont="1" applyFill="1" applyAlignment="1">
      <alignment horizontal="center"/>
    </xf>
    <xf numFmtId="4" fontId="27" fillId="2" borderId="0" xfId="0" applyNumberFormat="1" applyFont="1" applyFill="1" applyAlignment="1">
      <alignment horizontal="center"/>
    </xf>
    <xf numFmtId="0" fontId="17" fillId="0" borderId="0" xfId="0" applyFont="1"/>
    <xf numFmtId="0" fontId="3" fillId="3" borderId="0" xfId="0" applyFont="1" applyFill="1" applyAlignment="1">
      <alignment horizontal="center" vertical="center"/>
    </xf>
    <xf numFmtId="165" fontId="20" fillId="3" borderId="13" xfId="0" applyNumberFormat="1" applyFont="1" applyFill="1" applyBorder="1" applyAlignment="1">
      <alignment horizontal="left" vertical="center" wrapText="1"/>
    </xf>
    <xf numFmtId="0" fontId="30" fillId="3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31" fillId="3" borderId="5" xfId="0" applyFont="1" applyFill="1" applyBorder="1" applyAlignment="1">
      <alignment horizontal="center"/>
    </xf>
    <xf numFmtId="167" fontId="16" fillId="3" borderId="7" xfId="0" applyNumberFormat="1" applyFont="1" applyFill="1" applyBorder="1"/>
    <xf numFmtId="167" fontId="16" fillId="0" borderId="0" xfId="0" applyNumberFormat="1" applyFont="1" applyAlignment="1">
      <alignment horizontal="center"/>
    </xf>
    <xf numFmtId="0" fontId="31" fillId="3" borderId="8" xfId="0" applyFont="1" applyFill="1" applyBorder="1" applyAlignment="1">
      <alignment horizontal="center"/>
    </xf>
    <xf numFmtId="167" fontId="16" fillId="3" borderId="0" xfId="0" applyNumberFormat="1" applyFont="1" applyFill="1"/>
    <xf numFmtId="0" fontId="16" fillId="3" borderId="0" xfId="0" applyFont="1" applyFill="1" applyAlignment="1">
      <alignment horizontal="center"/>
    </xf>
    <xf numFmtId="0" fontId="32" fillId="3" borderId="8" xfId="0" applyFont="1" applyFill="1" applyBorder="1" applyAlignment="1">
      <alignment horizontal="center"/>
    </xf>
    <xf numFmtId="167" fontId="16" fillId="3" borderId="9" xfId="0" applyNumberFormat="1" applyFont="1" applyFill="1" applyBorder="1"/>
    <xf numFmtId="0" fontId="27" fillId="3" borderId="0" xfId="0" applyFont="1" applyFill="1"/>
    <xf numFmtId="10" fontId="34" fillId="4" borderId="2" xfId="0" applyNumberFormat="1" applyFont="1" applyFill="1" applyBorder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10" fontId="36" fillId="10" borderId="4" xfId="0" applyNumberFormat="1" applyFont="1" applyFill="1" applyBorder="1" applyAlignment="1">
      <alignment horizontal="right" vertical="center" wrapText="1"/>
    </xf>
    <xf numFmtId="0" fontId="36" fillId="10" borderId="4" xfId="0" applyFont="1" applyFill="1" applyBorder="1" applyAlignment="1">
      <alignment horizontal="center" vertical="center" wrapText="1"/>
    </xf>
    <xf numFmtId="165" fontId="14" fillId="10" borderId="4" xfId="0" applyNumberFormat="1" applyFont="1" applyFill="1" applyBorder="1" applyAlignment="1">
      <alignment horizontal="left" vertical="center" wrapText="1"/>
    </xf>
    <xf numFmtId="165" fontId="15" fillId="10" borderId="4" xfId="0" applyNumberFormat="1" applyFont="1" applyFill="1" applyBorder="1" applyAlignment="1">
      <alignment horizontal="right" vertical="center" wrapText="1"/>
    </xf>
    <xf numFmtId="165" fontId="14" fillId="10" borderId="4" xfId="0" applyNumberFormat="1" applyFont="1" applyFill="1" applyBorder="1" applyAlignment="1">
      <alignment horizontal="right" vertical="center" wrapText="1"/>
    </xf>
    <xf numFmtId="165" fontId="37" fillId="10" borderId="4" xfId="0" applyNumberFormat="1" applyFont="1" applyFill="1" applyBorder="1" applyAlignment="1">
      <alignment horizontal="right" vertical="center" wrapText="1"/>
    </xf>
    <xf numFmtId="0" fontId="35" fillId="10" borderId="4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top" wrapText="1"/>
    </xf>
    <xf numFmtId="0" fontId="15" fillId="5" borderId="17" xfId="0" applyFont="1" applyFill="1" applyBorder="1" applyAlignment="1">
      <alignment horizontal="center" vertical="top" wrapText="1"/>
    </xf>
    <xf numFmtId="4" fontId="15" fillId="5" borderId="17" xfId="0" applyNumberFormat="1" applyFont="1" applyFill="1" applyBorder="1" applyAlignment="1">
      <alignment horizontal="right" vertical="top" wrapText="1"/>
    </xf>
    <xf numFmtId="0" fontId="16" fillId="6" borderId="16" xfId="0" applyFont="1" applyFill="1" applyBorder="1" applyAlignment="1">
      <alignment horizontal="left" vertical="top" wrapText="1"/>
    </xf>
    <xf numFmtId="0" fontId="16" fillId="6" borderId="17" xfId="0" applyFont="1" applyFill="1" applyBorder="1" applyAlignment="1">
      <alignment horizontal="center" vertical="top" wrapText="1"/>
    </xf>
    <xf numFmtId="4" fontId="16" fillId="6" borderId="17" xfId="0" applyNumberFormat="1" applyFont="1" applyFill="1" applyBorder="1" applyAlignment="1">
      <alignment horizontal="right" vertical="top" wrapText="1"/>
    </xf>
    <xf numFmtId="165" fontId="16" fillId="3" borderId="22" xfId="0" applyNumberFormat="1" applyFont="1" applyFill="1" applyBorder="1" applyAlignment="1">
      <alignment horizontal="right" vertical="top" wrapText="1"/>
    </xf>
    <xf numFmtId="165" fontId="16" fillId="3" borderId="23" xfId="0" applyNumberFormat="1" applyFont="1" applyFill="1" applyBorder="1" applyAlignment="1">
      <alignment horizontal="right" vertical="top" wrapText="1"/>
    </xf>
    <xf numFmtId="0" fontId="16" fillId="7" borderId="16" xfId="0" applyFont="1" applyFill="1" applyBorder="1" applyAlignment="1">
      <alignment horizontal="left" vertical="top" wrapText="1"/>
    </xf>
    <xf numFmtId="4" fontId="16" fillId="7" borderId="17" xfId="0" applyNumberFormat="1" applyFont="1" applyFill="1" applyBorder="1" applyAlignment="1">
      <alignment horizontal="right" vertical="top" wrapText="1"/>
    </xf>
    <xf numFmtId="10" fontId="35" fillId="10" borderId="13" xfId="0" applyNumberFormat="1" applyFont="1" applyFill="1" applyBorder="1" applyAlignment="1">
      <alignment horizontal="right" vertical="center" wrapText="1"/>
    </xf>
    <xf numFmtId="10" fontId="38" fillId="10" borderId="6" xfId="0" applyNumberFormat="1" applyFont="1" applyFill="1" applyBorder="1" applyAlignment="1"/>
    <xf numFmtId="10" fontId="38" fillId="10" borderId="9" xfId="0" applyNumberFormat="1" applyFont="1" applyFill="1" applyBorder="1" applyAlignment="1"/>
    <xf numFmtId="10" fontId="36" fillId="10" borderId="0" xfId="0" applyNumberFormat="1" applyFont="1" applyFill="1"/>
    <xf numFmtId="10" fontId="36" fillId="10" borderId="9" xfId="0" applyNumberFormat="1" applyFont="1" applyFill="1" applyBorder="1" applyAlignment="1"/>
    <xf numFmtId="10" fontId="38" fillId="10" borderId="0" xfId="0" applyNumberFormat="1" applyFont="1" applyFill="1" applyAlignment="1"/>
    <xf numFmtId="10" fontId="36" fillId="10" borderId="4" xfId="0" applyNumberFormat="1" applyFont="1" applyFill="1" applyBorder="1" applyAlignment="1">
      <alignment vertical="center"/>
    </xf>
    <xf numFmtId="10" fontId="39" fillId="10" borderId="38" xfId="0" applyNumberFormat="1" applyFont="1" applyFill="1" applyBorder="1" applyAlignment="1">
      <alignment horizontal="right" vertical="center"/>
    </xf>
    <xf numFmtId="10" fontId="24" fillId="10" borderId="38" xfId="0" applyNumberFormat="1" applyFont="1" applyFill="1" applyBorder="1" applyAlignment="1">
      <alignment horizontal="right" vertical="center"/>
    </xf>
    <xf numFmtId="165" fontId="40" fillId="10" borderId="38" xfId="0" applyNumberFormat="1" applyFont="1" applyFill="1" applyBorder="1" applyAlignment="1">
      <alignment horizontal="right" vertical="center"/>
    </xf>
    <xf numFmtId="165" fontId="19" fillId="10" borderId="38" xfId="0" applyNumberFormat="1" applyFont="1" applyFill="1" applyBorder="1" applyAlignment="1">
      <alignment horizontal="right" vertical="center"/>
    </xf>
    <xf numFmtId="9" fontId="39" fillId="10" borderId="38" xfId="0" applyNumberFormat="1" applyFont="1" applyFill="1" applyBorder="1" applyAlignment="1">
      <alignment horizontal="right" vertical="center"/>
    </xf>
    <xf numFmtId="9" fontId="39" fillId="10" borderId="38" xfId="0" applyNumberFormat="1" applyFont="1" applyFill="1" applyBorder="1" applyAlignment="1">
      <alignment horizontal="right" vertical="center"/>
    </xf>
    <xf numFmtId="9" fontId="24" fillId="10" borderId="38" xfId="0" applyNumberFormat="1" applyFont="1" applyFill="1" applyBorder="1" applyAlignment="1">
      <alignment horizontal="right" vertical="center"/>
    </xf>
    <xf numFmtId="9" fontId="24" fillId="10" borderId="38" xfId="0" applyNumberFormat="1" applyFont="1" applyFill="1" applyBorder="1" applyAlignment="1">
      <alignment horizontal="right" vertical="center"/>
    </xf>
    <xf numFmtId="165" fontId="22" fillId="3" borderId="4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5" fillId="10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5" fillId="3" borderId="1" xfId="0" applyFont="1" applyFill="1" applyBorder="1" applyAlignment="1">
      <alignment horizontal="center" vertical="center"/>
    </xf>
    <xf numFmtId="0" fontId="4" fillId="0" borderId="3" xfId="0" applyFont="1" applyBorder="1"/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8" fillId="3" borderId="5" xfId="0" applyFont="1" applyFill="1" applyBorder="1" applyAlignment="1">
      <alignment horizontal="left" vertical="center"/>
    </xf>
    <xf numFmtId="0" fontId="4" fillId="0" borderId="7" xfId="0" applyFont="1" applyBorder="1"/>
    <xf numFmtId="0" fontId="4" fillId="0" borderId="1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4" fillId="0" borderId="14" xfId="0" applyFont="1" applyBorder="1"/>
    <xf numFmtId="0" fontId="4" fillId="0" borderId="15" xfId="0" applyFont="1" applyBorder="1"/>
    <xf numFmtId="0" fontId="13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top" wrapText="1"/>
    </xf>
    <xf numFmtId="0" fontId="4" fillId="0" borderId="19" xfId="0" applyFont="1" applyBorder="1"/>
    <xf numFmtId="0" fontId="15" fillId="5" borderId="18" xfId="0" applyFont="1" applyFill="1" applyBorder="1" applyAlignment="1">
      <alignment horizontal="left" vertical="top" wrapText="1"/>
    </xf>
    <xf numFmtId="0" fontId="16" fillId="6" borderId="18" xfId="0" applyFont="1" applyFill="1" applyBorder="1" applyAlignment="1">
      <alignment horizontal="left" vertical="top" wrapText="1"/>
    </xf>
    <xf numFmtId="4" fontId="16" fillId="3" borderId="24" xfId="0" applyNumberFormat="1" applyFont="1" applyFill="1" applyBorder="1" applyAlignment="1">
      <alignment horizontal="right" vertical="top" wrapText="1"/>
    </xf>
    <xf numFmtId="0" fontId="4" fillId="0" borderId="25" xfId="0" applyFont="1" applyBorder="1"/>
    <xf numFmtId="0" fontId="16" fillId="7" borderId="18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/>
    </xf>
    <xf numFmtId="0" fontId="33" fillId="3" borderId="0" xfId="0" applyFont="1" applyFill="1" applyAlignment="1">
      <alignment horizontal="right"/>
    </xf>
    <xf numFmtId="0" fontId="27" fillId="3" borderId="8" xfId="0" applyFont="1" applyFill="1" applyBorder="1"/>
    <xf numFmtId="4" fontId="34" fillId="4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7" fillId="3" borderId="7" xfId="0" applyFont="1" applyFill="1" applyBorder="1" applyAlignment="1"/>
    <xf numFmtId="0" fontId="27" fillId="3" borderId="0" xfId="0" applyFont="1" applyFill="1" applyAlignment="1"/>
    <xf numFmtId="165" fontId="26" fillId="4" borderId="40" xfId="0" applyNumberFormat="1" applyFont="1" applyFill="1" applyBorder="1" applyAlignment="1">
      <alignment horizontal="center" vertical="center"/>
    </xf>
    <xf numFmtId="0" fontId="4" fillId="0" borderId="37" xfId="0" applyFont="1" applyBorder="1"/>
    <xf numFmtId="166" fontId="24" fillId="4" borderId="40" xfId="0" applyNumberFormat="1" applyFont="1" applyFill="1" applyBorder="1" applyAlignment="1">
      <alignment horizontal="center" vertical="center"/>
    </xf>
    <xf numFmtId="49" fontId="28" fillId="4" borderId="40" xfId="0" applyNumberFormat="1" applyFont="1" applyFill="1" applyBorder="1" applyAlignment="1">
      <alignment horizontal="center" vertical="center"/>
    </xf>
    <xf numFmtId="0" fontId="24" fillId="4" borderId="40" xfId="0" applyFont="1" applyFill="1" applyBorder="1" applyAlignment="1">
      <alignment vertical="center"/>
    </xf>
    <xf numFmtId="165" fontId="28" fillId="4" borderId="40" xfId="0" applyNumberFormat="1" applyFont="1" applyFill="1" applyBorder="1" applyAlignment="1">
      <alignment horizontal="center" vertical="center"/>
    </xf>
    <xf numFmtId="166" fontId="24" fillId="10" borderId="44" xfId="0" applyNumberFormat="1" applyFont="1" applyFill="1" applyBorder="1" applyAlignment="1">
      <alignment horizontal="center" vertical="center"/>
    </xf>
    <xf numFmtId="0" fontId="4" fillId="0" borderId="45" xfId="0" applyFont="1" applyBorder="1"/>
    <xf numFmtId="0" fontId="4" fillId="0" borderId="33" xfId="0" applyFont="1" applyBorder="1"/>
    <xf numFmtId="0" fontId="4" fillId="0" borderId="35" xfId="0" applyFont="1" applyBorder="1"/>
    <xf numFmtId="49" fontId="25" fillId="4" borderId="42" xfId="0" applyNumberFormat="1" applyFont="1" applyFill="1" applyBorder="1" applyAlignment="1">
      <alignment horizontal="left" vertical="center"/>
    </xf>
    <xf numFmtId="0" fontId="4" fillId="0" borderId="43" xfId="0" applyFont="1" applyBorder="1"/>
    <xf numFmtId="0" fontId="24" fillId="8" borderId="36" xfId="0" applyFont="1" applyFill="1" applyBorder="1" applyAlignment="1">
      <alignment horizontal="center" vertical="center" wrapText="1"/>
    </xf>
    <xf numFmtId="0" fontId="4" fillId="0" borderId="39" xfId="0" applyFont="1" applyBorder="1"/>
    <xf numFmtId="165" fontId="24" fillId="4" borderId="40" xfId="0" applyNumberFormat="1" applyFont="1" applyFill="1" applyBorder="1" applyAlignment="1">
      <alignment horizontal="center" vertical="center"/>
    </xf>
    <xf numFmtId="165" fontId="24" fillId="10" borderId="44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4" borderId="33" xfId="0" applyFont="1" applyFill="1" applyBorder="1" applyAlignment="1">
      <alignment horizontal="center" vertical="center"/>
    </xf>
    <xf numFmtId="0" fontId="4" fillId="0" borderId="34" xfId="0" applyFont="1" applyBorder="1"/>
    <xf numFmtId="0" fontId="24" fillId="4" borderId="32" xfId="0" applyFont="1" applyFill="1" applyBorder="1" applyAlignment="1">
      <alignment horizontal="center" vertical="center" wrapText="1"/>
    </xf>
    <xf numFmtId="0" fontId="24" fillId="8" borderId="3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4" fillId="4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628650</xdr:colOff>
      <xdr:row>1</xdr:row>
      <xdr:rowOff>114300</xdr:rowOff>
    </xdr:from>
    <xdr:ext cx="1123950" cy="1028700"/>
    <xdr:pic>
      <xdr:nvPicPr>
        <xdr:cNvPr id="2" name="image2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53875" y="295275"/>
          <a:ext cx="1123950" cy="10287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</xdr:row>
      <xdr:rowOff>0</xdr:rowOff>
    </xdr:from>
    <xdr:ext cx="1133475" cy="1038225"/>
    <xdr:pic>
      <xdr:nvPicPr>
        <xdr:cNvPr id="2" name="image3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1085850" cy="1000125"/>
    <xdr:pic>
      <xdr:nvPicPr>
        <xdr:cNvPr id="2" name="image2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1085850" cy="1000125"/>
    <xdr:pic>
      <xdr:nvPicPr>
        <xdr:cNvPr id="2" name="image2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</xdr:row>
      <xdr:rowOff>0</xdr:rowOff>
    </xdr:from>
    <xdr:ext cx="1238250" cy="1143000"/>
    <xdr:pic>
      <xdr:nvPicPr>
        <xdr:cNvPr id="2" name="image3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3"/>
  <sheetViews>
    <sheetView workbookViewId="0">
      <pane ySplit="10" topLeftCell="A112" activePane="bottomLeft" state="frozen"/>
      <selection pane="bottomLeft" activeCell="J121" sqref="J121"/>
    </sheetView>
  </sheetViews>
  <sheetFormatPr defaultColWidth="12.58203125" defaultRowHeight="15" customHeight="1"/>
  <cols>
    <col min="1" max="1" width="1.33203125" customWidth="1"/>
    <col min="2" max="2" width="7.08203125" customWidth="1"/>
    <col min="3" max="3" width="15.5" customWidth="1"/>
    <col min="4" max="4" width="8" customWidth="1"/>
    <col min="5" max="5" width="84.25" customWidth="1"/>
    <col min="6" max="6" width="6.83203125" customWidth="1"/>
    <col min="7" max="7" width="12" customWidth="1"/>
    <col min="8" max="8" width="13.5" customWidth="1"/>
    <col min="9" max="9" width="14.75" customWidth="1"/>
    <col min="10" max="10" width="17.25" customWidth="1"/>
    <col min="11" max="11" width="1.33203125" customWidth="1"/>
    <col min="12" max="12" width="2.5" customWidth="1"/>
  </cols>
  <sheetData>
    <row r="1" spans="1:11" ht="14.25" customHeight="1">
      <c r="A1" s="1"/>
      <c r="B1" s="159"/>
      <c r="C1" s="160"/>
      <c r="D1" s="160"/>
      <c r="E1" s="160"/>
      <c r="F1" s="160"/>
      <c r="G1" s="160"/>
      <c r="H1" s="160"/>
      <c r="I1" s="160"/>
      <c r="J1" s="160"/>
      <c r="K1" s="2"/>
    </row>
    <row r="2" spans="1:11" ht="90" customHeight="1">
      <c r="A2" s="1"/>
      <c r="B2" s="161" t="s">
        <v>418</v>
      </c>
      <c r="C2" s="162"/>
      <c r="D2" s="163" t="s">
        <v>0</v>
      </c>
      <c r="E2" s="164"/>
      <c r="F2" s="164"/>
      <c r="G2" s="164"/>
      <c r="H2" s="162"/>
      <c r="I2" s="165"/>
      <c r="J2" s="162"/>
      <c r="K2" s="2"/>
    </row>
    <row r="3" spans="1:11" ht="35">
      <c r="A3" s="1"/>
      <c r="B3" s="166" t="s">
        <v>1</v>
      </c>
      <c r="C3" s="164"/>
      <c r="D3" s="164"/>
      <c r="E3" s="164"/>
      <c r="F3" s="164"/>
      <c r="G3" s="164"/>
      <c r="H3" s="164"/>
      <c r="I3" s="164"/>
      <c r="J3" s="162"/>
      <c r="K3" s="2"/>
    </row>
    <row r="4" spans="1:11" ht="14.25" customHeight="1">
      <c r="A4" s="1"/>
      <c r="B4" s="167" t="s">
        <v>2</v>
      </c>
      <c r="C4" s="162"/>
      <c r="D4" s="168" t="s">
        <v>3</v>
      </c>
      <c r="E4" s="164"/>
      <c r="F4" s="164"/>
      <c r="G4" s="164"/>
      <c r="H4" s="162"/>
      <c r="I4" s="5" t="s">
        <v>4</v>
      </c>
      <c r="J4" s="6">
        <v>44501</v>
      </c>
      <c r="K4" s="2"/>
    </row>
    <row r="5" spans="1:11" ht="14.25" customHeight="1">
      <c r="A5" s="1"/>
      <c r="B5" s="167" t="s">
        <v>5</v>
      </c>
      <c r="C5" s="162"/>
      <c r="D5" s="168" t="s">
        <v>6</v>
      </c>
      <c r="E5" s="164"/>
      <c r="F5" s="164"/>
      <c r="G5" s="164"/>
      <c r="H5" s="162"/>
      <c r="I5" s="5" t="s">
        <v>7</v>
      </c>
      <c r="J5" s="7" t="s">
        <v>8</v>
      </c>
      <c r="K5" s="2"/>
    </row>
    <row r="6" spans="1:11" ht="42">
      <c r="A6" s="1"/>
      <c r="B6" s="172" t="s">
        <v>9</v>
      </c>
      <c r="C6" s="173"/>
      <c r="D6" s="178" t="s">
        <v>10</v>
      </c>
      <c r="E6" s="179"/>
      <c r="F6" s="179"/>
      <c r="G6" s="179"/>
      <c r="H6" s="173"/>
      <c r="I6" s="8" t="s">
        <v>11</v>
      </c>
      <c r="J6" s="32" t="s">
        <v>12</v>
      </c>
      <c r="K6" s="2"/>
    </row>
    <row r="7" spans="1:11" ht="14.25" customHeight="1">
      <c r="A7" s="1"/>
      <c r="B7" s="174"/>
      <c r="C7" s="175"/>
      <c r="D7" s="174"/>
      <c r="E7" s="160"/>
      <c r="F7" s="160"/>
      <c r="G7" s="160"/>
      <c r="H7" s="175"/>
      <c r="I7" s="9" t="s">
        <v>13</v>
      </c>
      <c r="J7" s="126">
        <v>0</v>
      </c>
      <c r="K7" s="2"/>
    </row>
    <row r="8" spans="1:11" ht="14.25" customHeight="1">
      <c r="A8" s="1"/>
      <c r="B8" s="176"/>
      <c r="C8" s="177"/>
      <c r="D8" s="176"/>
      <c r="E8" s="180"/>
      <c r="F8" s="180"/>
      <c r="G8" s="180"/>
      <c r="H8" s="177"/>
      <c r="I8" s="9" t="s">
        <v>14</v>
      </c>
      <c r="J8" s="126">
        <v>0</v>
      </c>
      <c r="K8" s="2"/>
    </row>
    <row r="9" spans="1:11" ht="7.5" customHeight="1">
      <c r="A9" s="1"/>
      <c r="B9" s="181"/>
      <c r="C9" s="164"/>
      <c r="D9" s="164"/>
      <c r="E9" s="164"/>
      <c r="F9" s="164"/>
      <c r="G9" s="164"/>
      <c r="H9" s="164"/>
      <c r="I9" s="164"/>
      <c r="J9" s="162"/>
      <c r="K9" s="2"/>
    </row>
    <row r="10" spans="1:11" ht="30" customHeight="1">
      <c r="A10" s="1"/>
      <c r="B10" s="10" t="s">
        <v>15</v>
      </c>
      <c r="C10" s="11" t="s">
        <v>16</v>
      </c>
      <c r="D10" s="11" t="s">
        <v>17</v>
      </c>
      <c r="E10" s="11" t="s">
        <v>18</v>
      </c>
      <c r="F10" s="11" t="s">
        <v>19</v>
      </c>
      <c r="G10" s="11" t="s">
        <v>20</v>
      </c>
      <c r="H10" s="127" t="s">
        <v>21</v>
      </c>
      <c r="I10" s="11" t="s">
        <v>22</v>
      </c>
      <c r="J10" s="11" t="s">
        <v>23</v>
      </c>
      <c r="K10" s="2"/>
    </row>
    <row r="11" spans="1:11" ht="14.5">
      <c r="A11" s="1"/>
      <c r="B11" s="12" t="s">
        <v>24</v>
      </c>
      <c r="C11" s="13"/>
      <c r="D11" s="13"/>
      <c r="E11" s="14" t="s">
        <v>25</v>
      </c>
      <c r="F11" s="14"/>
      <c r="G11" s="15"/>
      <c r="H11" s="128"/>
      <c r="I11" s="16"/>
      <c r="J11" s="17">
        <f>SUBTOTAL(9,J12)</f>
        <v>0</v>
      </c>
      <c r="K11" s="2"/>
    </row>
    <row r="12" spans="1:11" ht="24" customHeight="1">
      <c r="A12" s="1"/>
      <c r="B12" s="18" t="s">
        <v>26</v>
      </c>
      <c r="C12" s="19" t="s">
        <v>27</v>
      </c>
      <c r="D12" s="19" t="s">
        <v>28</v>
      </c>
      <c r="E12" s="20" t="s">
        <v>25</v>
      </c>
      <c r="F12" s="19" t="s">
        <v>29</v>
      </c>
      <c r="G12" s="21">
        <v>1</v>
      </c>
      <c r="H12" s="129"/>
      <c r="I12" s="22">
        <f>TRUNC(H12*(1+$J$7),2)</f>
        <v>0</v>
      </c>
      <c r="J12" s="22">
        <f>TRUNC(G12*I12,2)</f>
        <v>0</v>
      </c>
      <c r="K12" s="2"/>
    </row>
    <row r="13" spans="1:11" ht="14.5">
      <c r="A13" s="1"/>
      <c r="B13" s="12" t="s">
        <v>30</v>
      </c>
      <c r="C13" s="13"/>
      <c r="D13" s="13"/>
      <c r="E13" s="14" t="s">
        <v>31</v>
      </c>
      <c r="F13" s="14"/>
      <c r="G13" s="15"/>
      <c r="H13" s="130"/>
      <c r="I13" s="23"/>
      <c r="J13" s="17">
        <f>SUBTOTAL(9,J14:J16)</f>
        <v>0</v>
      </c>
      <c r="K13" s="2"/>
    </row>
    <row r="14" spans="1:11" ht="24" customHeight="1">
      <c r="A14" s="1"/>
      <c r="B14" s="18" t="s">
        <v>32</v>
      </c>
      <c r="C14" s="19" t="s">
        <v>33</v>
      </c>
      <c r="D14" s="19" t="s">
        <v>34</v>
      </c>
      <c r="E14" s="24" t="s">
        <v>35</v>
      </c>
      <c r="F14" s="19" t="s">
        <v>36</v>
      </c>
      <c r="G14" s="25">
        <v>6</v>
      </c>
      <c r="H14" s="129"/>
      <c r="I14" s="22">
        <f t="shared" ref="I14:I16" si="0">TRUNC(H14*(1+$J$7),2)</f>
        <v>0</v>
      </c>
      <c r="J14" s="22">
        <f t="shared" ref="J14:J16" si="1">TRUNC(G14*I14,2)</f>
        <v>0</v>
      </c>
      <c r="K14" s="2"/>
    </row>
    <row r="15" spans="1:11" ht="24" customHeight="1">
      <c r="A15" s="1"/>
      <c r="B15" s="18" t="s">
        <v>37</v>
      </c>
      <c r="C15" s="19" t="s">
        <v>38</v>
      </c>
      <c r="D15" s="19" t="s">
        <v>39</v>
      </c>
      <c r="E15" s="24" t="s">
        <v>40</v>
      </c>
      <c r="F15" s="19" t="s">
        <v>41</v>
      </c>
      <c r="G15" s="25">
        <v>1</v>
      </c>
      <c r="H15" s="129"/>
      <c r="I15" s="22">
        <f t="shared" si="0"/>
        <v>0</v>
      </c>
      <c r="J15" s="22">
        <f t="shared" si="1"/>
        <v>0</v>
      </c>
      <c r="K15" s="2"/>
    </row>
    <row r="16" spans="1:11" ht="24" customHeight="1">
      <c r="A16" s="1"/>
      <c r="B16" s="18" t="s">
        <v>42</v>
      </c>
      <c r="C16" s="19" t="s">
        <v>43</v>
      </c>
      <c r="D16" s="19" t="s">
        <v>39</v>
      </c>
      <c r="E16" s="24" t="s">
        <v>44</v>
      </c>
      <c r="F16" s="19" t="s">
        <v>41</v>
      </c>
      <c r="G16" s="25">
        <v>1</v>
      </c>
      <c r="H16" s="129"/>
      <c r="I16" s="22">
        <f t="shared" si="0"/>
        <v>0</v>
      </c>
      <c r="J16" s="22">
        <f t="shared" si="1"/>
        <v>0</v>
      </c>
      <c r="K16" s="2"/>
    </row>
    <row r="17" spans="1:11" ht="14.5">
      <c r="A17" s="1"/>
      <c r="B17" s="12" t="s">
        <v>45</v>
      </c>
      <c r="C17" s="13"/>
      <c r="D17" s="13"/>
      <c r="E17" s="14" t="s">
        <v>46</v>
      </c>
      <c r="F17" s="14"/>
      <c r="G17" s="15"/>
      <c r="H17" s="130"/>
      <c r="I17" s="23"/>
      <c r="J17" s="17">
        <f>SUBTOTAL(9,J18:J20)</f>
        <v>0</v>
      </c>
      <c r="K17" s="2"/>
    </row>
    <row r="18" spans="1:11" ht="24" customHeight="1">
      <c r="A18" s="1"/>
      <c r="B18" s="18" t="s">
        <v>47</v>
      </c>
      <c r="C18" s="19" t="s">
        <v>48</v>
      </c>
      <c r="D18" s="19" t="s">
        <v>39</v>
      </c>
      <c r="E18" s="24" t="s">
        <v>49</v>
      </c>
      <c r="F18" s="19" t="s">
        <v>50</v>
      </c>
      <c r="G18" s="25">
        <v>1</v>
      </c>
      <c r="H18" s="129"/>
      <c r="I18" s="22">
        <f t="shared" ref="I18:I20" si="2">TRUNC(H18*(1+$J$7),2)</f>
        <v>0</v>
      </c>
      <c r="J18" s="22">
        <f t="shared" ref="J18:J20" si="3">TRUNC(G18*I18,2)</f>
        <v>0</v>
      </c>
      <c r="K18" s="2"/>
    </row>
    <row r="19" spans="1:11" ht="24" customHeight="1">
      <c r="A19" s="1"/>
      <c r="B19" s="18" t="s">
        <v>51</v>
      </c>
      <c r="C19" s="19" t="s">
        <v>48</v>
      </c>
      <c r="D19" s="19" t="s">
        <v>39</v>
      </c>
      <c r="E19" s="24" t="s">
        <v>52</v>
      </c>
      <c r="F19" s="19" t="s">
        <v>50</v>
      </c>
      <c r="G19" s="25">
        <v>1</v>
      </c>
      <c r="H19" s="129"/>
      <c r="I19" s="22">
        <f t="shared" si="2"/>
        <v>0</v>
      </c>
      <c r="J19" s="22">
        <f t="shared" si="3"/>
        <v>0</v>
      </c>
      <c r="K19" s="2"/>
    </row>
    <row r="20" spans="1:11" ht="24" customHeight="1">
      <c r="A20" s="1"/>
      <c r="B20" s="18" t="s">
        <v>53</v>
      </c>
      <c r="C20" s="19" t="s">
        <v>48</v>
      </c>
      <c r="D20" s="19" t="s">
        <v>39</v>
      </c>
      <c r="E20" s="24" t="s">
        <v>54</v>
      </c>
      <c r="F20" s="19" t="s">
        <v>50</v>
      </c>
      <c r="G20" s="25">
        <v>1</v>
      </c>
      <c r="H20" s="129"/>
      <c r="I20" s="22">
        <f t="shared" si="2"/>
        <v>0</v>
      </c>
      <c r="J20" s="22">
        <f t="shared" si="3"/>
        <v>0</v>
      </c>
      <c r="K20" s="2"/>
    </row>
    <row r="21" spans="1:11" ht="14.5">
      <c r="A21" s="1"/>
      <c r="B21" s="12" t="s">
        <v>55</v>
      </c>
      <c r="C21" s="13"/>
      <c r="D21" s="13"/>
      <c r="E21" s="14" t="s">
        <v>56</v>
      </c>
      <c r="F21" s="14"/>
      <c r="G21" s="15"/>
      <c r="H21" s="130"/>
      <c r="I21" s="23"/>
      <c r="J21" s="17">
        <f>SUBTOTAL(9,J22:J23)</f>
        <v>0</v>
      </c>
      <c r="K21" s="2"/>
    </row>
    <row r="22" spans="1:11" ht="60" customHeight="1">
      <c r="A22" s="1"/>
      <c r="B22" s="18" t="s">
        <v>57</v>
      </c>
      <c r="C22" s="19" t="s">
        <v>58</v>
      </c>
      <c r="D22" s="19" t="s">
        <v>34</v>
      </c>
      <c r="E22" s="24" t="s">
        <v>59</v>
      </c>
      <c r="F22" s="19" t="s">
        <v>36</v>
      </c>
      <c r="G22" s="25">
        <v>101.01</v>
      </c>
      <c r="H22" s="129"/>
      <c r="I22" s="22">
        <f t="shared" ref="I22:I23" si="4">TRUNC(H22*(1+$J$7),2)</f>
        <v>0</v>
      </c>
      <c r="J22" s="22">
        <f t="shared" ref="J22:J23" si="5">TRUNC(G22*I22,2)</f>
        <v>0</v>
      </c>
      <c r="K22" s="2"/>
    </row>
    <row r="23" spans="1:11" ht="24" customHeight="1">
      <c r="A23" s="1"/>
      <c r="B23" s="18" t="s">
        <v>60</v>
      </c>
      <c r="C23" s="19" t="s">
        <v>61</v>
      </c>
      <c r="D23" s="19" t="s">
        <v>34</v>
      </c>
      <c r="E23" s="24" t="s">
        <v>62</v>
      </c>
      <c r="F23" s="19" t="s">
        <v>36</v>
      </c>
      <c r="G23" s="25">
        <v>262.91000000000003</v>
      </c>
      <c r="H23" s="129"/>
      <c r="I23" s="22">
        <f t="shared" si="4"/>
        <v>0</v>
      </c>
      <c r="J23" s="22">
        <f t="shared" si="5"/>
        <v>0</v>
      </c>
      <c r="K23" s="2"/>
    </row>
    <row r="24" spans="1:11" ht="14.5">
      <c r="A24" s="1"/>
      <c r="B24" s="12" t="s">
        <v>63</v>
      </c>
      <c r="C24" s="13"/>
      <c r="D24" s="13"/>
      <c r="E24" s="14" t="s">
        <v>64</v>
      </c>
      <c r="F24" s="14"/>
      <c r="G24" s="15"/>
      <c r="H24" s="130"/>
      <c r="I24" s="23"/>
      <c r="J24" s="17">
        <f>SUBTOTAL(9,J25:J37)</f>
        <v>0</v>
      </c>
      <c r="K24" s="2"/>
    </row>
    <row r="25" spans="1:11" ht="14.5">
      <c r="A25" s="1"/>
      <c r="B25" s="12" t="s">
        <v>65</v>
      </c>
      <c r="C25" s="13"/>
      <c r="D25" s="13"/>
      <c r="E25" s="14" t="s">
        <v>66</v>
      </c>
      <c r="F25" s="14"/>
      <c r="G25" s="15"/>
      <c r="H25" s="130"/>
      <c r="I25" s="23"/>
      <c r="J25" s="17">
        <f>SUBTOTAL(9,J26:J30)</f>
        <v>0</v>
      </c>
      <c r="K25" s="2"/>
    </row>
    <row r="26" spans="1:11" ht="60" customHeight="1">
      <c r="A26" s="1"/>
      <c r="B26" s="18" t="s">
        <v>67</v>
      </c>
      <c r="C26" s="19" t="s">
        <v>68</v>
      </c>
      <c r="D26" s="19" t="s">
        <v>34</v>
      </c>
      <c r="E26" s="24" t="s">
        <v>69</v>
      </c>
      <c r="F26" s="19" t="s">
        <v>36</v>
      </c>
      <c r="G26" s="25">
        <v>12.41</v>
      </c>
      <c r="H26" s="129"/>
      <c r="I26" s="22">
        <f t="shared" ref="I26:I30" si="6">TRUNC(H26*(1+$J$7),2)</f>
        <v>0</v>
      </c>
      <c r="J26" s="22">
        <f t="shared" ref="J26:J30" si="7">TRUNC(G26*I26,2)</f>
        <v>0</v>
      </c>
      <c r="K26" s="2"/>
    </row>
    <row r="27" spans="1:11" ht="48" customHeight="1">
      <c r="A27" s="1"/>
      <c r="B27" s="18" t="s">
        <v>70</v>
      </c>
      <c r="C27" s="19" t="s">
        <v>71</v>
      </c>
      <c r="D27" s="19" t="s">
        <v>34</v>
      </c>
      <c r="E27" s="24" t="s">
        <v>72</v>
      </c>
      <c r="F27" s="19" t="s">
        <v>36</v>
      </c>
      <c r="G27" s="25">
        <v>12.41</v>
      </c>
      <c r="H27" s="129"/>
      <c r="I27" s="22">
        <f t="shared" si="6"/>
        <v>0</v>
      </c>
      <c r="J27" s="22">
        <f t="shared" si="7"/>
        <v>0</v>
      </c>
      <c r="K27" s="2"/>
    </row>
    <row r="28" spans="1:11" ht="48" customHeight="1">
      <c r="A28" s="1"/>
      <c r="B28" s="18" t="s">
        <v>73</v>
      </c>
      <c r="C28" s="19" t="s">
        <v>74</v>
      </c>
      <c r="D28" s="19" t="s">
        <v>34</v>
      </c>
      <c r="E28" s="24" t="s">
        <v>75</v>
      </c>
      <c r="F28" s="19" t="s">
        <v>36</v>
      </c>
      <c r="G28" s="25">
        <v>12.41</v>
      </c>
      <c r="H28" s="129"/>
      <c r="I28" s="22">
        <f t="shared" si="6"/>
        <v>0</v>
      </c>
      <c r="J28" s="22">
        <f t="shared" si="7"/>
        <v>0</v>
      </c>
      <c r="K28" s="2"/>
    </row>
    <row r="29" spans="1:11" ht="24" customHeight="1">
      <c r="A29" s="1"/>
      <c r="B29" s="18" t="s">
        <v>76</v>
      </c>
      <c r="C29" s="19">
        <v>88497</v>
      </c>
      <c r="D29" s="19" t="s">
        <v>34</v>
      </c>
      <c r="E29" s="24" t="s">
        <v>77</v>
      </c>
      <c r="F29" s="19" t="s">
        <v>36</v>
      </c>
      <c r="G29" s="25">
        <v>12.41</v>
      </c>
      <c r="H29" s="131"/>
      <c r="I29" s="22">
        <f t="shared" si="6"/>
        <v>0</v>
      </c>
      <c r="J29" s="22">
        <f t="shared" si="7"/>
        <v>0</v>
      </c>
      <c r="K29" s="2"/>
    </row>
    <row r="30" spans="1:11" ht="24" customHeight="1">
      <c r="A30" s="1"/>
      <c r="B30" s="18" t="s">
        <v>78</v>
      </c>
      <c r="C30" s="19" t="s">
        <v>79</v>
      </c>
      <c r="D30" s="19" t="s">
        <v>34</v>
      </c>
      <c r="E30" s="24" t="s">
        <v>80</v>
      </c>
      <c r="F30" s="19" t="s">
        <v>36</v>
      </c>
      <c r="G30" s="25">
        <v>12.41</v>
      </c>
      <c r="H30" s="129"/>
      <c r="I30" s="22">
        <f t="shared" si="6"/>
        <v>0</v>
      </c>
      <c r="J30" s="22">
        <f t="shared" si="7"/>
        <v>0</v>
      </c>
      <c r="K30" s="2"/>
    </row>
    <row r="31" spans="1:11" ht="14.5">
      <c r="A31" s="1"/>
      <c r="B31" s="12" t="s">
        <v>81</v>
      </c>
      <c r="C31" s="13"/>
      <c r="D31" s="13"/>
      <c r="E31" s="14" t="s">
        <v>82</v>
      </c>
      <c r="F31" s="14"/>
      <c r="G31" s="15"/>
      <c r="H31" s="130"/>
      <c r="I31" s="23"/>
      <c r="J31" s="17">
        <f>SUBTOTAL(9,J32:J34)</f>
        <v>0</v>
      </c>
      <c r="K31" s="2"/>
    </row>
    <row r="32" spans="1:11" ht="60" customHeight="1">
      <c r="A32" s="1"/>
      <c r="B32" s="18" t="s">
        <v>83</v>
      </c>
      <c r="C32" s="19" t="s">
        <v>68</v>
      </c>
      <c r="D32" s="19" t="s">
        <v>34</v>
      </c>
      <c r="E32" s="24" t="s">
        <v>84</v>
      </c>
      <c r="F32" s="19" t="s">
        <v>36</v>
      </c>
      <c r="G32" s="25">
        <v>6.2</v>
      </c>
      <c r="H32" s="129"/>
      <c r="I32" s="22">
        <f t="shared" ref="I32:I34" si="8">TRUNC(H32*(1+$J$7),2)</f>
        <v>0</v>
      </c>
      <c r="J32" s="22">
        <f t="shared" ref="J32:J34" si="9">TRUNC(G32*I32,2)</f>
        <v>0</v>
      </c>
      <c r="K32" s="2"/>
    </row>
    <row r="33" spans="1:11" ht="48" customHeight="1">
      <c r="A33" s="1"/>
      <c r="B33" s="18" t="s">
        <v>85</v>
      </c>
      <c r="C33" s="19" t="s">
        <v>71</v>
      </c>
      <c r="D33" s="19" t="s">
        <v>34</v>
      </c>
      <c r="E33" s="24" t="s">
        <v>72</v>
      </c>
      <c r="F33" s="19" t="s">
        <v>36</v>
      </c>
      <c r="G33" s="25">
        <v>12.4</v>
      </c>
      <c r="H33" s="129"/>
      <c r="I33" s="22">
        <f t="shared" si="8"/>
        <v>0</v>
      </c>
      <c r="J33" s="22">
        <f t="shared" si="9"/>
        <v>0</v>
      </c>
      <c r="K33" s="2"/>
    </row>
    <row r="34" spans="1:11" ht="24" customHeight="1">
      <c r="A34" s="1"/>
      <c r="B34" s="18" t="s">
        <v>86</v>
      </c>
      <c r="C34" s="19" t="s">
        <v>87</v>
      </c>
      <c r="D34" s="19" t="s">
        <v>28</v>
      </c>
      <c r="E34" s="24" t="s">
        <v>88</v>
      </c>
      <c r="F34" s="19" t="s">
        <v>36</v>
      </c>
      <c r="G34" s="25">
        <v>12.4</v>
      </c>
      <c r="H34" s="129"/>
      <c r="I34" s="22">
        <f t="shared" si="8"/>
        <v>0</v>
      </c>
      <c r="J34" s="22">
        <f t="shared" si="9"/>
        <v>0</v>
      </c>
      <c r="K34" s="2"/>
    </row>
    <row r="35" spans="1:11" ht="14.5">
      <c r="A35" s="1"/>
      <c r="B35" s="12" t="s">
        <v>89</v>
      </c>
      <c r="C35" s="13"/>
      <c r="D35" s="13"/>
      <c r="E35" s="14" t="s">
        <v>90</v>
      </c>
      <c r="F35" s="14"/>
      <c r="G35" s="15"/>
      <c r="H35" s="130"/>
      <c r="I35" s="23"/>
      <c r="J35" s="17">
        <f>SUBTOTAL(9,J36:J37)</f>
        <v>0</v>
      </c>
      <c r="K35" s="2"/>
    </row>
    <row r="36" spans="1:11" ht="36" customHeight="1">
      <c r="A36" s="1"/>
      <c r="B36" s="18" t="s">
        <v>91</v>
      </c>
      <c r="C36" s="19" t="s">
        <v>92</v>
      </c>
      <c r="D36" s="19" t="s">
        <v>28</v>
      </c>
      <c r="E36" s="24" t="s">
        <v>93</v>
      </c>
      <c r="F36" s="19" t="s">
        <v>36</v>
      </c>
      <c r="G36" s="25">
        <v>9.3000000000000007</v>
      </c>
      <c r="H36" s="129"/>
      <c r="I36" s="22">
        <f t="shared" ref="I36:I37" si="10">TRUNC(H36*(1+$J$7),2)</f>
        <v>0</v>
      </c>
      <c r="J36" s="22">
        <f t="shared" ref="J36:J37" si="11">TRUNC(G36*I36,2)</f>
        <v>0</v>
      </c>
      <c r="K36" s="2"/>
    </row>
    <row r="37" spans="1:11" ht="36" customHeight="1">
      <c r="A37" s="1"/>
      <c r="B37" s="18" t="s">
        <v>376</v>
      </c>
      <c r="C37" s="19">
        <v>101162</v>
      </c>
      <c r="D37" s="19" t="s">
        <v>34</v>
      </c>
      <c r="E37" s="24" t="s">
        <v>94</v>
      </c>
      <c r="F37" s="19" t="s">
        <v>36</v>
      </c>
      <c r="G37" s="25">
        <f>0.3*2.85</f>
        <v>0.85499999999999998</v>
      </c>
      <c r="H37" s="129"/>
      <c r="I37" s="22">
        <f t="shared" si="10"/>
        <v>0</v>
      </c>
      <c r="J37" s="22">
        <f t="shared" si="11"/>
        <v>0</v>
      </c>
      <c r="K37" s="2"/>
    </row>
    <row r="38" spans="1:11" ht="14.5">
      <c r="A38" s="1"/>
      <c r="B38" s="12" t="s">
        <v>95</v>
      </c>
      <c r="C38" s="13"/>
      <c r="D38" s="13"/>
      <c r="E38" s="14" t="s">
        <v>96</v>
      </c>
      <c r="F38" s="14"/>
      <c r="G38" s="15"/>
      <c r="H38" s="130"/>
      <c r="I38" s="23"/>
      <c r="J38" s="17">
        <f>SUBTOTAL(9,J39:J66)</f>
        <v>0</v>
      </c>
      <c r="K38" s="2"/>
    </row>
    <row r="39" spans="1:11" ht="14.5">
      <c r="A39" s="1"/>
      <c r="B39" s="12" t="s">
        <v>97</v>
      </c>
      <c r="C39" s="13"/>
      <c r="D39" s="13"/>
      <c r="E39" s="14" t="s">
        <v>98</v>
      </c>
      <c r="F39" s="14"/>
      <c r="G39" s="15"/>
      <c r="H39" s="130"/>
      <c r="I39" s="23"/>
      <c r="J39" s="17">
        <f>SUBTOTAL(9,J40:J44)</f>
        <v>0</v>
      </c>
      <c r="K39" s="2"/>
    </row>
    <row r="40" spans="1:11" ht="48" customHeight="1">
      <c r="A40" s="1"/>
      <c r="B40" s="18" t="s">
        <v>99</v>
      </c>
      <c r="C40" s="19" t="s">
        <v>100</v>
      </c>
      <c r="D40" s="19" t="s">
        <v>34</v>
      </c>
      <c r="E40" s="24" t="s">
        <v>101</v>
      </c>
      <c r="F40" s="19" t="s">
        <v>50</v>
      </c>
      <c r="G40" s="25">
        <v>4.4400000000000004</v>
      </c>
      <c r="H40" s="129"/>
      <c r="I40" s="22">
        <f t="shared" ref="I40:I44" si="12">TRUNC(H40*(1+$J$7),2)</f>
        <v>0</v>
      </c>
      <c r="J40" s="22">
        <f t="shared" ref="J40:J44" si="13">TRUNC(G40*I40,2)</f>
        <v>0</v>
      </c>
      <c r="K40" s="2"/>
    </row>
    <row r="41" spans="1:11" ht="48" customHeight="1">
      <c r="A41" s="1"/>
      <c r="B41" s="18" t="s">
        <v>102</v>
      </c>
      <c r="C41" s="19" t="s">
        <v>103</v>
      </c>
      <c r="D41" s="19" t="s">
        <v>34</v>
      </c>
      <c r="E41" s="24" t="s">
        <v>104</v>
      </c>
      <c r="F41" s="19" t="s">
        <v>41</v>
      </c>
      <c r="G41" s="25">
        <v>3</v>
      </c>
      <c r="H41" s="129"/>
      <c r="I41" s="22">
        <f t="shared" si="12"/>
        <v>0</v>
      </c>
      <c r="J41" s="22">
        <f t="shared" si="13"/>
        <v>0</v>
      </c>
      <c r="K41" s="2"/>
    </row>
    <row r="42" spans="1:11" ht="36" customHeight="1">
      <c r="A42" s="1"/>
      <c r="B42" s="18" t="s">
        <v>105</v>
      </c>
      <c r="C42" s="19" t="s">
        <v>106</v>
      </c>
      <c r="D42" s="19" t="s">
        <v>34</v>
      </c>
      <c r="E42" s="24" t="s">
        <v>107</v>
      </c>
      <c r="F42" s="19" t="s">
        <v>41</v>
      </c>
      <c r="G42" s="25">
        <v>1</v>
      </c>
      <c r="H42" s="129"/>
      <c r="I42" s="22">
        <f t="shared" si="12"/>
        <v>0</v>
      </c>
      <c r="J42" s="22">
        <f t="shared" si="13"/>
        <v>0</v>
      </c>
      <c r="K42" s="2"/>
    </row>
    <row r="43" spans="1:11" ht="48" customHeight="1">
      <c r="A43" s="1"/>
      <c r="B43" s="18" t="s">
        <v>108</v>
      </c>
      <c r="C43" s="19" t="s">
        <v>109</v>
      </c>
      <c r="D43" s="19" t="s">
        <v>34</v>
      </c>
      <c r="E43" s="24" t="s">
        <v>110</v>
      </c>
      <c r="F43" s="19" t="s">
        <v>41</v>
      </c>
      <c r="G43" s="25">
        <v>2</v>
      </c>
      <c r="H43" s="129"/>
      <c r="I43" s="22">
        <f t="shared" si="12"/>
        <v>0</v>
      </c>
      <c r="J43" s="22">
        <f t="shared" si="13"/>
        <v>0</v>
      </c>
      <c r="K43" s="2"/>
    </row>
    <row r="44" spans="1:11" ht="24" customHeight="1">
      <c r="A44" s="1"/>
      <c r="B44" s="18" t="s">
        <v>111</v>
      </c>
      <c r="C44" s="19" t="s">
        <v>112</v>
      </c>
      <c r="D44" s="19" t="s">
        <v>34</v>
      </c>
      <c r="E44" s="24" t="s">
        <v>113</v>
      </c>
      <c r="F44" s="19" t="s">
        <v>41</v>
      </c>
      <c r="G44" s="25">
        <v>2</v>
      </c>
      <c r="H44" s="129"/>
      <c r="I44" s="22">
        <f t="shared" si="12"/>
        <v>0</v>
      </c>
      <c r="J44" s="22">
        <f t="shared" si="13"/>
        <v>0</v>
      </c>
      <c r="K44" s="2"/>
    </row>
    <row r="45" spans="1:11" ht="14.5">
      <c r="A45" s="1"/>
      <c r="B45" s="12" t="s">
        <v>114</v>
      </c>
      <c r="C45" s="13"/>
      <c r="D45" s="13"/>
      <c r="E45" s="14" t="s">
        <v>115</v>
      </c>
      <c r="F45" s="14"/>
      <c r="G45" s="15"/>
      <c r="H45" s="130"/>
      <c r="I45" s="23"/>
      <c r="J45" s="17">
        <f>SUBTOTAL(9,J46:J51)</f>
        <v>0</v>
      </c>
      <c r="K45" s="2"/>
    </row>
    <row r="46" spans="1:11" ht="48" customHeight="1">
      <c r="A46" s="1"/>
      <c r="B46" s="18" t="s">
        <v>116</v>
      </c>
      <c r="C46" s="19" t="s">
        <v>100</v>
      </c>
      <c r="D46" s="19" t="s">
        <v>34</v>
      </c>
      <c r="E46" s="24" t="s">
        <v>101</v>
      </c>
      <c r="F46" s="19" t="s">
        <v>50</v>
      </c>
      <c r="G46" s="25">
        <v>102.8</v>
      </c>
      <c r="H46" s="129"/>
      <c r="I46" s="22">
        <f t="shared" ref="I46:I51" si="14">TRUNC(H46*(1+$J$7),2)</f>
        <v>0</v>
      </c>
      <c r="J46" s="22">
        <f t="shared" ref="J46:J51" si="15">TRUNC(G46*I46,2)</f>
        <v>0</v>
      </c>
      <c r="K46" s="2"/>
    </row>
    <row r="47" spans="1:11" ht="48" customHeight="1">
      <c r="A47" s="1"/>
      <c r="B47" s="18" t="s">
        <v>117</v>
      </c>
      <c r="C47" s="19" t="s">
        <v>103</v>
      </c>
      <c r="D47" s="19" t="s">
        <v>34</v>
      </c>
      <c r="E47" s="24" t="s">
        <v>104</v>
      </c>
      <c r="F47" s="19" t="s">
        <v>41</v>
      </c>
      <c r="G47" s="25">
        <v>6</v>
      </c>
      <c r="H47" s="129"/>
      <c r="I47" s="22">
        <f t="shared" si="14"/>
        <v>0</v>
      </c>
      <c r="J47" s="22">
        <f t="shared" si="15"/>
        <v>0</v>
      </c>
      <c r="K47" s="2"/>
    </row>
    <row r="48" spans="1:11" ht="36" customHeight="1">
      <c r="A48" s="1"/>
      <c r="B48" s="18" t="s">
        <v>118</v>
      </c>
      <c r="C48" s="19" t="s">
        <v>119</v>
      </c>
      <c r="D48" s="19" t="s">
        <v>34</v>
      </c>
      <c r="E48" s="24" t="s">
        <v>120</v>
      </c>
      <c r="F48" s="19" t="s">
        <v>41</v>
      </c>
      <c r="G48" s="25">
        <v>1</v>
      </c>
      <c r="H48" s="129"/>
      <c r="I48" s="22">
        <f t="shared" si="14"/>
        <v>0</v>
      </c>
      <c r="J48" s="22">
        <f t="shared" si="15"/>
        <v>0</v>
      </c>
      <c r="K48" s="2"/>
    </row>
    <row r="49" spans="1:11" ht="24" customHeight="1">
      <c r="A49" s="1"/>
      <c r="B49" s="18" t="s">
        <v>121</v>
      </c>
      <c r="C49" s="19" t="s">
        <v>122</v>
      </c>
      <c r="D49" s="19" t="s">
        <v>34</v>
      </c>
      <c r="E49" s="24" t="s">
        <v>123</v>
      </c>
      <c r="F49" s="19" t="s">
        <v>41</v>
      </c>
      <c r="G49" s="25">
        <v>1</v>
      </c>
      <c r="H49" s="129"/>
      <c r="I49" s="22">
        <f t="shared" si="14"/>
        <v>0</v>
      </c>
      <c r="J49" s="22">
        <f t="shared" si="15"/>
        <v>0</v>
      </c>
      <c r="K49" s="2"/>
    </row>
    <row r="50" spans="1:11" ht="24" customHeight="1">
      <c r="A50" s="1"/>
      <c r="B50" s="18" t="s">
        <v>124</v>
      </c>
      <c r="C50" s="19" t="s">
        <v>125</v>
      </c>
      <c r="D50" s="19" t="s">
        <v>34</v>
      </c>
      <c r="E50" s="24" t="s">
        <v>126</v>
      </c>
      <c r="F50" s="19" t="s">
        <v>127</v>
      </c>
      <c r="G50" s="25">
        <v>8.2200000000000006</v>
      </c>
      <c r="H50" s="129"/>
      <c r="I50" s="22">
        <f t="shared" si="14"/>
        <v>0</v>
      </c>
      <c r="J50" s="22">
        <f t="shared" si="15"/>
        <v>0</v>
      </c>
      <c r="K50" s="2"/>
    </row>
    <row r="51" spans="1:11" ht="24" customHeight="1">
      <c r="A51" s="1"/>
      <c r="B51" s="18" t="s">
        <v>128</v>
      </c>
      <c r="C51" s="19" t="s">
        <v>129</v>
      </c>
      <c r="D51" s="19" t="s">
        <v>34</v>
      </c>
      <c r="E51" s="24" t="s">
        <v>130</v>
      </c>
      <c r="F51" s="19" t="s">
        <v>127</v>
      </c>
      <c r="G51" s="25">
        <v>7.88</v>
      </c>
      <c r="H51" s="129"/>
      <c r="I51" s="22">
        <f t="shared" si="14"/>
        <v>0</v>
      </c>
      <c r="J51" s="22">
        <f t="shared" si="15"/>
        <v>0</v>
      </c>
      <c r="K51" s="2"/>
    </row>
    <row r="52" spans="1:11" ht="14.5">
      <c r="A52" s="1"/>
      <c r="B52" s="12" t="s">
        <v>131</v>
      </c>
      <c r="C52" s="13"/>
      <c r="D52" s="13"/>
      <c r="E52" s="14" t="s">
        <v>132</v>
      </c>
      <c r="F52" s="14"/>
      <c r="G52" s="15"/>
      <c r="H52" s="130"/>
      <c r="I52" s="23"/>
      <c r="J52" s="17">
        <f>SUBTOTAL(9,J53:J64)</f>
        <v>0</v>
      </c>
      <c r="K52" s="2"/>
    </row>
    <row r="53" spans="1:11" ht="50">
      <c r="A53" s="1"/>
      <c r="B53" s="18" t="s">
        <v>133</v>
      </c>
      <c r="C53" s="19" t="s">
        <v>134</v>
      </c>
      <c r="D53" s="19" t="s">
        <v>28</v>
      </c>
      <c r="E53" s="24" t="s">
        <v>135</v>
      </c>
      <c r="F53" s="19" t="s">
        <v>41</v>
      </c>
      <c r="G53" s="25">
        <v>2</v>
      </c>
      <c r="H53" s="129"/>
      <c r="I53" s="22">
        <f t="shared" ref="I53:I64" si="16">TRUNC(H53*(1+$J$7),2)</f>
        <v>0</v>
      </c>
      <c r="J53" s="22">
        <f t="shared" ref="J53:J64" si="17">TRUNC(G53*I53,2)</f>
        <v>0</v>
      </c>
      <c r="K53" s="2"/>
    </row>
    <row r="54" spans="1:11" ht="36" customHeight="1">
      <c r="A54" s="1"/>
      <c r="B54" s="18" t="s">
        <v>136</v>
      </c>
      <c r="C54" s="19" t="s">
        <v>137</v>
      </c>
      <c r="D54" s="19" t="s">
        <v>34</v>
      </c>
      <c r="E54" s="24" t="s">
        <v>138</v>
      </c>
      <c r="F54" s="19" t="s">
        <v>41</v>
      </c>
      <c r="G54" s="25">
        <v>1</v>
      </c>
      <c r="H54" s="129"/>
      <c r="I54" s="22">
        <f t="shared" si="16"/>
        <v>0</v>
      </c>
      <c r="J54" s="22">
        <f t="shared" si="17"/>
        <v>0</v>
      </c>
      <c r="K54" s="2"/>
    </row>
    <row r="55" spans="1:11" ht="24" customHeight="1">
      <c r="A55" s="1"/>
      <c r="B55" s="18" t="s">
        <v>139</v>
      </c>
      <c r="C55" s="19" t="s">
        <v>140</v>
      </c>
      <c r="D55" s="19" t="s">
        <v>28</v>
      </c>
      <c r="E55" s="24" t="s">
        <v>141</v>
      </c>
      <c r="F55" s="19" t="s">
        <v>41</v>
      </c>
      <c r="G55" s="25">
        <v>2</v>
      </c>
      <c r="H55" s="129"/>
      <c r="I55" s="22">
        <f t="shared" si="16"/>
        <v>0</v>
      </c>
      <c r="J55" s="22">
        <f t="shared" si="17"/>
        <v>0</v>
      </c>
      <c r="K55" s="2"/>
    </row>
    <row r="56" spans="1:11" ht="24" customHeight="1">
      <c r="A56" s="1"/>
      <c r="B56" s="18" t="s">
        <v>142</v>
      </c>
      <c r="C56" s="19" t="s">
        <v>143</v>
      </c>
      <c r="D56" s="19" t="s">
        <v>34</v>
      </c>
      <c r="E56" s="24" t="s">
        <v>144</v>
      </c>
      <c r="F56" s="19" t="s">
        <v>50</v>
      </c>
      <c r="G56" s="25">
        <v>18.559999999999999</v>
      </c>
      <c r="H56" s="129"/>
      <c r="I56" s="22">
        <f t="shared" si="16"/>
        <v>0</v>
      </c>
      <c r="J56" s="22">
        <f t="shared" si="17"/>
        <v>0</v>
      </c>
      <c r="K56" s="2"/>
    </row>
    <row r="57" spans="1:11" ht="36" customHeight="1">
      <c r="A57" s="1"/>
      <c r="B57" s="18" t="s">
        <v>145</v>
      </c>
      <c r="C57" s="19" t="s">
        <v>146</v>
      </c>
      <c r="D57" s="19" t="s">
        <v>34</v>
      </c>
      <c r="E57" s="24" t="s">
        <v>147</v>
      </c>
      <c r="F57" s="19" t="s">
        <v>41</v>
      </c>
      <c r="G57" s="25">
        <v>1</v>
      </c>
      <c r="H57" s="129"/>
      <c r="I57" s="22">
        <f t="shared" si="16"/>
        <v>0</v>
      </c>
      <c r="J57" s="22">
        <f t="shared" si="17"/>
        <v>0</v>
      </c>
      <c r="K57" s="2"/>
    </row>
    <row r="58" spans="1:11" ht="36" customHeight="1">
      <c r="A58" s="1"/>
      <c r="B58" s="18" t="s">
        <v>148</v>
      </c>
      <c r="C58" s="19" t="s">
        <v>149</v>
      </c>
      <c r="D58" s="19" t="s">
        <v>34</v>
      </c>
      <c r="E58" s="24" t="s">
        <v>150</v>
      </c>
      <c r="F58" s="19" t="s">
        <v>50</v>
      </c>
      <c r="G58" s="25">
        <v>169.26</v>
      </c>
      <c r="H58" s="129"/>
      <c r="I58" s="22">
        <f t="shared" si="16"/>
        <v>0</v>
      </c>
      <c r="J58" s="22">
        <f t="shared" si="17"/>
        <v>0</v>
      </c>
      <c r="K58" s="2"/>
    </row>
    <row r="59" spans="1:11" ht="36" customHeight="1">
      <c r="A59" s="1"/>
      <c r="B59" s="18" t="s">
        <v>151</v>
      </c>
      <c r="C59" s="19" t="s">
        <v>152</v>
      </c>
      <c r="D59" s="19" t="s">
        <v>34</v>
      </c>
      <c r="E59" s="24" t="s">
        <v>153</v>
      </c>
      <c r="F59" s="19" t="s">
        <v>50</v>
      </c>
      <c r="G59" s="25">
        <v>56.42</v>
      </c>
      <c r="H59" s="129"/>
      <c r="I59" s="22">
        <f t="shared" si="16"/>
        <v>0</v>
      </c>
      <c r="J59" s="22">
        <f t="shared" si="17"/>
        <v>0</v>
      </c>
      <c r="K59" s="2"/>
    </row>
    <row r="60" spans="1:11" ht="36" customHeight="1">
      <c r="A60" s="1"/>
      <c r="B60" s="18" t="s">
        <v>154</v>
      </c>
      <c r="C60" s="19" t="s">
        <v>155</v>
      </c>
      <c r="D60" s="19" t="s">
        <v>34</v>
      </c>
      <c r="E60" s="24" t="s">
        <v>156</v>
      </c>
      <c r="F60" s="19" t="s">
        <v>50</v>
      </c>
      <c r="G60" s="25">
        <v>16.399999999999999</v>
      </c>
      <c r="H60" s="129"/>
      <c r="I60" s="22">
        <f t="shared" si="16"/>
        <v>0</v>
      </c>
      <c r="J60" s="22">
        <f t="shared" si="17"/>
        <v>0</v>
      </c>
      <c r="K60" s="2"/>
    </row>
    <row r="61" spans="1:11" ht="36" customHeight="1">
      <c r="A61" s="1"/>
      <c r="B61" s="18" t="s">
        <v>157</v>
      </c>
      <c r="C61" s="19" t="s">
        <v>158</v>
      </c>
      <c r="D61" s="19" t="s">
        <v>34</v>
      </c>
      <c r="E61" s="24" t="s">
        <v>159</v>
      </c>
      <c r="F61" s="19" t="s">
        <v>50</v>
      </c>
      <c r="G61" s="25">
        <v>4.0999999999999996</v>
      </c>
      <c r="H61" s="129"/>
      <c r="I61" s="22">
        <f t="shared" si="16"/>
        <v>0</v>
      </c>
      <c r="J61" s="22">
        <f t="shared" si="17"/>
        <v>0</v>
      </c>
      <c r="K61" s="2"/>
    </row>
    <row r="62" spans="1:11" ht="36" customHeight="1">
      <c r="A62" s="1"/>
      <c r="B62" s="18" t="s">
        <v>160</v>
      </c>
      <c r="C62" s="19" t="s">
        <v>161</v>
      </c>
      <c r="D62" s="19" t="s">
        <v>34</v>
      </c>
      <c r="E62" s="24" t="s">
        <v>162</v>
      </c>
      <c r="F62" s="19" t="s">
        <v>41</v>
      </c>
      <c r="G62" s="25">
        <v>4</v>
      </c>
      <c r="H62" s="129"/>
      <c r="I62" s="22">
        <f t="shared" si="16"/>
        <v>0</v>
      </c>
      <c r="J62" s="22">
        <f t="shared" si="17"/>
        <v>0</v>
      </c>
      <c r="K62" s="2"/>
    </row>
    <row r="63" spans="1:11" ht="24" customHeight="1">
      <c r="A63" s="1"/>
      <c r="B63" s="18" t="s">
        <v>163</v>
      </c>
      <c r="C63" s="19" t="s">
        <v>164</v>
      </c>
      <c r="D63" s="19" t="s">
        <v>28</v>
      </c>
      <c r="E63" s="24" t="s">
        <v>165</v>
      </c>
      <c r="F63" s="19" t="s">
        <v>19</v>
      </c>
      <c r="G63" s="25">
        <v>4</v>
      </c>
      <c r="H63" s="129"/>
      <c r="I63" s="22">
        <f t="shared" si="16"/>
        <v>0</v>
      </c>
      <c r="J63" s="22">
        <f t="shared" si="17"/>
        <v>0</v>
      </c>
      <c r="K63" s="2"/>
    </row>
    <row r="64" spans="1:11" ht="24" customHeight="1">
      <c r="A64" s="1"/>
      <c r="B64" s="18" t="s">
        <v>166</v>
      </c>
      <c r="C64" s="19" t="s">
        <v>167</v>
      </c>
      <c r="D64" s="19" t="s">
        <v>39</v>
      </c>
      <c r="E64" s="24" t="s">
        <v>168</v>
      </c>
      <c r="F64" s="19" t="s">
        <v>50</v>
      </c>
      <c r="G64" s="25">
        <v>149.72</v>
      </c>
      <c r="H64" s="129"/>
      <c r="I64" s="22">
        <f t="shared" si="16"/>
        <v>0</v>
      </c>
      <c r="J64" s="22">
        <f t="shared" si="17"/>
        <v>0</v>
      </c>
      <c r="K64" s="2"/>
    </row>
    <row r="65" spans="1:11" ht="14.5">
      <c r="A65" s="1"/>
      <c r="B65" s="12" t="s">
        <v>169</v>
      </c>
      <c r="C65" s="13"/>
      <c r="D65" s="13"/>
      <c r="E65" s="14" t="s">
        <v>170</v>
      </c>
      <c r="F65" s="14"/>
      <c r="G65" s="15"/>
      <c r="H65" s="130"/>
      <c r="I65" s="23"/>
      <c r="J65" s="17">
        <f>SUBTOTAL(9,J66)</f>
        <v>0</v>
      </c>
      <c r="K65" s="2"/>
    </row>
    <row r="66" spans="1:11" ht="36" customHeight="1">
      <c r="A66" s="1"/>
      <c r="B66" s="18" t="s">
        <v>171</v>
      </c>
      <c r="C66" s="19" t="s">
        <v>172</v>
      </c>
      <c r="D66" s="19" t="s">
        <v>34</v>
      </c>
      <c r="E66" s="24" t="s">
        <v>173</v>
      </c>
      <c r="F66" s="19" t="s">
        <v>41</v>
      </c>
      <c r="G66" s="25">
        <v>7</v>
      </c>
      <c r="H66" s="129"/>
      <c r="I66" s="22">
        <f>TRUNC(H66*(1+$J$7),2)</f>
        <v>0</v>
      </c>
      <c r="J66" s="22">
        <f>TRUNC(G66*I66,2)</f>
        <v>0</v>
      </c>
      <c r="K66" s="2"/>
    </row>
    <row r="67" spans="1:11" ht="14.5">
      <c r="A67" s="1"/>
      <c r="B67" s="12" t="s">
        <v>174</v>
      </c>
      <c r="C67" s="13"/>
      <c r="D67" s="13"/>
      <c r="E67" s="14" t="s">
        <v>175</v>
      </c>
      <c r="F67" s="14"/>
      <c r="G67" s="15"/>
      <c r="H67" s="130"/>
      <c r="I67" s="23"/>
      <c r="J67" s="17">
        <f>SUBTOTAL(9,J68:J94)</f>
        <v>0</v>
      </c>
      <c r="K67" s="2"/>
    </row>
    <row r="68" spans="1:11" ht="14.5">
      <c r="A68" s="1"/>
      <c r="B68" s="12" t="s">
        <v>176</v>
      </c>
      <c r="C68" s="13"/>
      <c r="D68" s="13"/>
      <c r="E68" s="14" t="s">
        <v>177</v>
      </c>
      <c r="F68" s="14"/>
      <c r="G68" s="15"/>
      <c r="H68" s="130"/>
      <c r="I68" s="23"/>
      <c r="J68" s="17">
        <f>SUBTOTAL(9,J69:J86)</f>
        <v>0</v>
      </c>
      <c r="K68" s="2"/>
    </row>
    <row r="69" spans="1:11" ht="24" customHeight="1">
      <c r="A69" s="1"/>
      <c r="B69" s="18" t="s">
        <v>178</v>
      </c>
      <c r="C69" s="19" t="s">
        <v>179</v>
      </c>
      <c r="D69" s="19" t="s">
        <v>34</v>
      </c>
      <c r="E69" s="24" t="s">
        <v>180</v>
      </c>
      <c r="F69" s="19" t="s">
        <v>50</v>
      </c>
      <c r="G69" s="25">
        <v>7.1</v>
      </c>
      <c r="H69" s="129"/>
      <c r="I69" s="22">
        <f t="shared" ref="I69:I86" si="18">TRUNC(H69*(1+$J$7),2)</f>
        <v>0</v>
      </c>
      <c r="J69" s="22">
        <f t="shared" ref="J69:J86" si="19">TRUNC(G69*I69,2)</f>
        <v>0</v>
      </c>
      <c r="K69" s="2"/>
    </row>
    <row r="70" spans="1:11" ht="48" customHeight="1">
      <c r="A70" s="1"/>
      <c r="B70" s="18" t="s">
        <v>181</v>
      </c>
      <c r="C70" s="19" t="s">
        <v>182</v>
      </c>
      <c r="D70" s="19" t="s">
        <v>34</v>
      </c>
      <c r="E70" s="24" t="s">
        <v>183</v>
      </c>
      <c r="F70" s="19" t="s">
        <v>41</v>
      </c>
      <c r="G70" s="25">
        <v>6</v>
      </c>
      <c r="H70" s="129"/>
      <c r="I70" s="22">
        <f t="shared" si="18"/>
        <v>0</v>
      </c>
      <c r="J70" s="22">
        <f t="shared" si="19"/>
        <v>0</v>
      </c>
      <c r="K70" s="2"/>
    </row>
    <row r="71" spans="1:11" ht="36" customHeight="1">
      <c r="A71" s="1"/>
      <c r="B71" s="18" t="s">
        <v>184</v>
      </c>
      <c r="C71" s="19" t="s">
        <v>185</v>
      </c>
      <c r="D71" s="19" t="s">
        <v>34</v>
      </c>
      <c r="E71" s="24" t="s">
        <v>186</v>
      </c>
      <c r="F71" s="19" t="s">
        <v>41</v>
      </c>
      <c r="G71" s="25">
        <v>1</v>
      </c>
      <c r="H71" s="129"/>
      <c r="I71" s="22">
        <f t="shared" si="18"/>
        <v>0</v>
      </c>
      <c r="J71" s="22">
        <f t="shared" si="19"/>
        <v>0</v>
      </c>
      <c r="K71" s="2"/>
    </row>
    <row r="72" spans="1:11" ht="60" customHeight="1">
      <c r="A72" s="1"/>
      <c r="B72" s="18" t="s">
        <v>187</v>
      </c>
      <c r="C72" s="19" t="s">
        <v>188</v>
      </c>
      <c r="D72" s="19" t="s">
        <v>34</v>
      </c>
      <c r="E72" s="24" t="s">
        <v>189</v>
      </c>
      <c r="F72" s="19" t="s">
        <v>41</v>
      </c>
      <c r="G72" s="25">
        <v>2</v>
      </c>
      <c r="H72" s="129"/>
      <c r="I72" s="22">
        <f t="shared" si="18"/>
        <v>0</v>
      </c>
      <c r="J72" s="22">
        <f t="shared" si="19"/>
        <v>0</v>
      </c>
      <c r="K72" s="2"/>
    </row>
    <row r="73" spans="1:11" ht="48" customHeight="1">
      <c r="A73" s="1"/>
      <c r="B73" s="18" t="s">
        <v>190</v>
      </c>
      <c r="C73" s="19" t="s">
        <v>191</v>
      </c>
      <c r="D73" s="19" t="s">
        <v>34</v>
      </c>
      <c r="E73" s="24" t="s">
        <v>192</v>
      </c>
      <c r="F73" s="19" t="s">
        <v>41</v>
      </c>
      <c r="G73" s="25">
        <v>2</v>
      </c>
      <c r="H73" s="129"/>
      <c r="I73" s="22">
        <f t="shared" si="18"/>
        <v>0</v>
      </c>
      <c r="J73" s="22">
        <f t="shared" si="19"/>
        <v>0</v>
      </c>
      <c r="K73" s="2"/>
    </row>
    <row r="74" spans="1:11" ht="36" customHeight="1">
      <c r="A74" s="1"/>
      <c r="B74" s="18" t="s">
        <v>193</v>
      </c>
      <c r="C74" s="19" t="s">
        <v>194</v>
      </c>
      <c r="D74" s="19" t="s">
        <v>34</v>
      </c>
      <c r="E74" s="24" t="s">
        <v>195</v>
      </c>
      <c r="F74" s="19" t="s">
        <v>50</v>
      </c>
      <c r="G74" s="25">
        <v>82.79</v>
      </c>
      <c r="H74" s="129"/>
      <c r="I74" s="22">
        <f t="shared" si="18"/>
        <v>0</v>
      </c>
      <c r="J74" s="22">
        <f t="shared" si="19"/>
        <v>0</v>
      </c>
      <c r="K74" s="2"/>
    </row>
    <row r="75" spans="1:11" ht="36" customHeight="1">
      <c r="A75" s="1"/>
      <c r="B75" s="18" t="s">
        <v>196</v>
      </c>
      <c r="C75" s="19" t="s">
        <v>197</v>
      </c>
      <c r="D75" s="19" t="s">
        <v>34</v>
      </c>
      <c r="E75" s="24" t="s">
        <v>198</v>
      </c>
      <c r="F75" s="19" t="s">
        <v>41</v>
      </c>
      <c r="G75" s="25">
        <v>17</v>
      </c>
      <c r="H75" s="129"/>
      <c r="I75" s="22">
        <f t="shared" si="18"/>
        <v>0</v>
      </c>
      <c r="J75" s="22">
        <f t="shared" si="19"/>
        <v>0</v>
      </c>
      <c r="K75" s="2"/>
    </row>
    <row r="76" spans="1:11" ht="36" customHeight="1">
      <c r="A76" s="1"/>
      <c r="B76" s="18" t="s">
        <v>199</v>
      </c>
      <c r="C76" s="19" t="s">
        <v>200</v>
      </c>
      <c r="D76" s="19" t="s">
        <v>34</v>
      </c>
      <c r="E76" s="24" t="s">
        <v>201</v>
      </c>
      <c r="F76" s="19" t="s">
        <v>41</v>
      </c>
      <c r="G76" s="25">
        <v>1</v>
      </c>
      <c r="H76" s="129"/>
      <c r="I76" s="22">
        <f t="shared" si="18"/>
        <v>0</v>
      </c>
      <c r="J76" s="22">
        <f t="shared" si="19"/>
        <v>0</v>
      </c>
      <c r="K76" s="2"/>
    </row>
    <row r="77" spans="1:11" ht="48" customHeight="1">
      <c r="A77" s="1"/>
      <c r="B77" s="18" t="s">
        <v>202</v>
      </c>
      <c r="C77" s="19" t="s">
        <v>203</v>
      </c>
      <c r="D77" s="19" t="s">
        <v>34</v>
      </c>
      <c r="E77" s="24" t="s">
        <v>204</v>
      </c>
      <c r="F77" s="19" t="s">
        <v>41</v>
      </c>
      <c r="G77" s="25">
        <v>1</v>
      </c>
      <c r="H77" s="129"/>
      <c r="I77" s="22">
        <f t="shared" si="18"/>
        <v>0</v>
      </c>
      <c r="J77" s="22">
        <f t="shared" si="19"/>
        <v>0</v>
      </c>
      <c r="K77" s="2"/>
    </row>
    <row r="78" spans="1:11" ht="48" customHeight="1">
      <c r="A78" s="1"/>
      <c r="B78" s="18" t="s">
        <v>205</v>
      </c>
      <c r="C78" s="19" t="s">
        <v>206</v>
      </c>
      <c r="D78" s="19" t="s">
        <v>34</v>
      </c>
      <c r="E78" s="24" t="s">
        <v>207</v>
      </c>
      <c r="F78" s="19" t="s">
        <v>41</v>
      </c>
      <c r="G78" s="25">
        <v>1</v>
      </c>
      <c r="H78" s="129"/>
      <c r="I78" s="22">
        <f t="shared" si="18"/>
        <v>0</v>
      </c>
      <c r="J78" s="22">
        <f t="shared" si="19"/>
        <v>0</v>
      </c>
      <c r="K78" s="2"/>
    </row>
    <row r="79" spans="1:11" ht="24" customHeight="1">
      <c r="A79" s="1"/>
      <c r="B79" s="18" t="s">
        <v>208</v>
      </c>
      <c r="C79" s="19" t="s">
        <v>209</v>
      </c>
      <c r="D79" s="19" t="s">
        <v>34</v>
      </c>
      <c r="E79" s="24" t="s">
        <v>210</v>
      </c>
      <c r="F79" s="19" t="s">
        <v>41</v>
      </c>
      <c r="G79" s="25">
        <v>1</v>
      </c>
      <c r="H79" s="129"/>
      <c r="I79" s="22">
        <f t="shared" si="18"/>
        <v>0</v>
      </c>
      <c r="J79" s="22">
        <f t="shared" si="19"/>
        <v>0</v>
      </c>
      <c r="K79" s="2"/>
    </row>
    <row r="80" spans="1:11" ht="36" customHeight="1">
      <c r="A80" s="1"/>
      <c r="B80" s="18" t="s">
        <v>211</v>
      </c>
      <c r="C80" s="19" t="s">
        <v>212</v>
      </c>
      <c r="D80" s="19" t="s">
        <v>34</v>
      </c>
      <c r="E80" s="24" t="s">
        <v>213</v>
      </c>
      <c r="F80" s="19" t="s">
        <v>50</v>
      </c>
      <c r="G80" s="25">
        <v>3.37</v>
      </c>
      <c r="H80" s="129"/>
      <c r="I80" s="22">
        <f t="shared" si="18"/>
        <v>0</v>
      </c>
      <c r="J80" s="22">
        <f t="shared" si="19"/>
        <v>0</v>
      </c>
      <c r="K80" s="2"/>
    </row>
    <row r="81" spans="1:11" ht="36" customHeight="1">
      <c r="A81" s="1"/>
      <c r="B81" s="18" t="s">
        <v>214</v>
      </c>
      <c r="C81" s="19" t="s">
        <v>215</v>
      </c>
      <c r="D81" s="19" t="s">
        <v>34</v>
      </c>
      <c r="E81" s="24" t="s">
        <v>216</v>
      </c>
      <c r="F81" s="19" t="s">
        <v>41</v>
      </c>
      <c r="G81" s="25">
        <v>2</v>
      </c>
      <c r="H81" s="129"/>
      <c r="I81" s="22">
        <f t="shared" si="18"/>
        <v>0</v>
      </c>
      <c r="J81" s="22">
        <f t="shared" si="19"/>
        <v>0</v>
      </c>
      <c r="K81" s="2"/>
    </row>
    <row r="82" spans="1:11" ht="60" customHeight="1">
      <c r="A82" s="1"/>
      <c r="B82" s="18" t="s">
        <v>217</v>
      </c>
      <c r="C82" s="19" t="s">
        <v>218</v>
      </c>
      <c r="D82" s="19" t="s">
        <v>34</v>
      </c>
      <c r="E82" s="24" t="s">
        <v>219</v>
      </c>
      <c r="F82" s="19" t="s">
        <v>41</v>
      </c>
      <c r="G82" s="25">
        <v>1</v>
      </c>
      <c r="H82" s="129"/>
      <c r="I82" s="22">
        <f t="shared" si="18"/>
        <v>0</v>
      </c>
      <c r="J82" s="22">
        <f t="shared" si="19"/>
        <v>0</v>
      </c>
      <c r="K82" s="2"/>
    </row>
    <row r="83" spans="1:11" ht="48" customHeight="1">
      <c r="A83" s="1"/>
      <c r="B83" s="18" t="s">
        <v>220</v>
      </c>
      <c r="C83" s="19" t="s">
        <v>221</v>
      </c>
      <c r="D83" s="19" t="s">
        <v>34</v>
      </c>
      <c r="E83" s="24" t="s">
        <v>222</v>
      </c>
      <c r="F83" s="19" t="s">
        <v>41</v>
      </c>
      <c r="G83" s="25">
        <v>1</v>
      </c>
      <c r="H83" s="129"/>
      <c r="I83" s="22">
        <f t="shared" si="18"/>
        <v>0</v>
      </c>
      <c r="J83" s="22">
        <f t="shared" si="19"/>
        <v>0</v>
      </c>
      <c r="K83" s="2"/>
    </row>
    <row r="84" spans="1:11" ht="24" customHeight="1">
      <c r="A84" s="1"/>
      <c r="B84" s="18" t="s">
        <v>223</v>
      </c>
      <c r="C84" s="19" t="s">
        <v>224</v>
      </c>
      <c r="D84" s="19" t="s">
        <v>34</v>
      </c>
      <c r="E84" s="24" t="s">
        <v>225</v>
      </c>
      <c r="F84" s="19" t="s">
        <v>41</v>
      </c>
      <c r="G84" s="25">
        <v>1</v>
      </c>
      <c r="H84" s="129"/>
      <c r="I84" s="22">
        <f t="shared" si="18"/>
        <v>0</v>
      </c>
      <c r="J84" s="22">
        <f t="shared" si="19"/>
        <v>0</v>
      </c>
      <c r="K84" s="2"/>
    </row>
    <row r="85" spans="1:11" ht="24" customHeight="1">
      <c r="A85" s="1"/>
      <c r="B85" s="18" t="s">
        <v>226</v>
      </c>
      <c r="C85" s="19" t="s">
        <v>125</v>
      </c>
      <c r="D85" s="19" t="s">
        <v>34</v>
      </c>
      <c r="E85" s="24" t="s">
        <v>126</v>
      </c>
      <c r="F85" s="19" t="s">
        <v>127</v>
      </c>
      <c r="G85" s="25">
        <v>1.92</v>
      </c>
      <c r="H85" s="129"/>
      <c r="I85" s="22">
        <f t="shared" si="18"/>
        <v>0</v>
      </c>
      <c r="J85" s="22">
        <f t="shared" si="19"/>
        <v>0</v>
      </c>
      <c r="K85" s="2"/>
    </row>
    <row r="86" spans="1:11" ht="24" customHeight="1">
      <c r="A86" s="1"/>
      <c r="B86" s="18" t="s">
        <v>227</v>
      </c>
      <c r="C86" s="19" t="s">
        <v>129</v>
      </c>
      <c r="D86" s="19" t="s">
        <v>34</v>
      </c>
      <c r="E86" s="24" t="s">
        <v>130</v>
      </c>
      <c r="F86" s="19" t="s">
        <v>127</v>
      </c>
      <c r="G86" s="25">
        <v>1.92</v>
      </c>
      <c r="H86" s="129"/>
      <c r="I86" s="22">
        <f t="shared" si="18"/>
        <v>0</v>
      </c>
      <c r="J86" s="22">
        <f t="shared" si="19"/>
        <v>0</v>
      </c>
      <c r="K86" s="2"/>
    </row>
    <row r="87" spans="1:11" ht="14.5">
      <c r="A87" s="1"/>
      <c r="B87" s="12" t="s">
        <v>228</v>
      </c>
      <c r="C87" s="13"/>
      <c r="D87" s="13"/>
      <c r="E87" s="14" t="s">
        <v>229</v>
      </c>
      <c r="F87" s="14"/>
      <c r="G87" s="15"/>
      <c r="H87" s="130"/>
      <c r="I87" s="23"/>
      <c r="J87" s="17">
        <f>SUBTOTAL(9,J88:J94)</f>
        <v>0</v>
      </c>
      <c r="K87" s="2"/>
    </row>
    <row r="88" spans="1:11" ht="36" customHeight="1">
      <c r="A88" s="1"/>
      <c r="B88" s="18" t="s">
        <v>230</v>
      </c>
      <c r="C88" s="19" t="s">
        <v>231</v>
      </c>
      <c r="D88" s="19" t="s">
        <v>28</v>
      </c>
      <c r="E88" s="24" t="s">
        <v>232</v>
      </c>
      <c r="F88" s="19" t="s">
        <v>41</v>
      </c>
      <c r="G88" s="25">
        <v>2</v>
      </c>
      <c r="H88" s="129"/>
      <c r="I88" s="22">
        <f t="shared" ref="I88:I94" si="20">TRUNC(H88*(1+$J$7),2)</f>
        <v>0</v>
      </c>
      <c r="J88" s="22">
        <f t="shared" ref="J88:J94" si="21">TRUNC(G88*I88,2)</f>
        <v>0</v>
      </c>
      <c r="K88" s="2"/>
    </row>
    <row r="89" spans="1:11" ht="24" customHeight="1">
      <c r="A89" s="1"/>
      <c r="B89" s="18" t="s">
        <v>233</v>
      </c>
      <c r="C89" s="19" t="s">
        <v>234</v>
      </c>
      <c r="D89" s="19" t="s">
        <v>34</v>
      </c>
      <c r="E89" s="24" t="s">
        <v>235</v>
      </c>
      <c r="F89" s="19" t="s">
        <v>41</v>
      </c>
      <c r="G89" s="25">
        <v>1</v>
      </c>
      <c r="H89" s="129"/>
      <c r="I89" s="22">
        <f t="shared" si="20"/>
        <v>0</v>
      </c>
      <c r="J89" s="22">
        <f t="shared" si="21"/>
        <v>0</v>
      </c>
      <c r="K89" s="2"/>
    </row>
    <row r="90" spans="1:11" ht="36" customHeight="1">
      <c r="A90" s="1"/>
      <c r="B90" s="18" t="s">
        <v>236</v>
      </c>
      <c r="C90" s="19" t="s">
        <v>237</v>
      </c>
      <c r="D90" s="19" t="s">
        <v>34</v>
      </c>
      <c r="E90" s="24" t="s">
        <v>238</v>
      </c>
      <c r="F90" s="19" t="s">
        <v>41</v>
      </c>
      <c r="G90" s="25">
        <v>1</v>
      </c>
      <c r="H90" s="129"/>
      <c r="I90" s="22">
        <f t="shared" si="20"/>
        <v>0</v>
      </c>
      <c r="J90" s="22">
        <f t="shared" si="21"/>
        <v>0</v>
      </c>
      <c r="K90" s="2"/>
    </row>
    <row r="91" spans="1:11" ht="24" customHeight="1">
      <c r="A91" s="1"/>
      <c r="B91" s="18" t="s">
        <v>239</v>
      </c>
      <c r="C91" s="19" t="s">
        <v>240</v>
      </c>
      <c r="D91" s="19" t="s">
        <v>28</v>
      </c>
      <c r="E91" s="24" t="s">
        <v>241</v>
      </c>
      <c r="F91" s="19" t="s">
        <v>41</v>
      </c>
      <c r="G91" s="25">
        <v>1</v>
      </c>
      <c r="H91" s="129"/>
      <c r="I91" s="22">
        <f t="shared" si="20"/>
        <v>0</v>
      </c>
      <c r="J91" s="22">
        <f t="shared" si="21"/>
        <v>0</v>
      </c>
      <c r="K91" s="2"/>
    </row>
    <row r="92" spans="1:11" ht="24" customHeight="1">
      <c r="A92" s="1"/>
      <c r="B92" s="18" t="s">
        <v>242</v>
      </c>
      <c r="C92" s="19" t="s">
        <v>243</v>
      </c>
      <c r="D92" s="19" t="s">
        <v>34</v>
      </c>
      <c r="E92" s="24" t="s">
        <v>244</v>
      </c>
      <c r="F92" s="19" t="s">
        <v>41</v>
      </c>
      <c r="G92" s="25">
        <v>4</v>
      </c>
      <c r="H92" s="129"/>
      <c r="I92" s="22">
        <f t="shared" si="20"/>
        <v>0</v>
      </c>
      <c r="J92" s="22">
        <f t="shared" si="21"/>
        <v>0</v>
      </c>
      <c r="K92" s="2"/>
    </row>
    <row r="93" spans="1:11" ht="24" customHeight="1">
      <c r="A93" s="1"/>
      <c r="B93" s="18" t="s">
        <v>245</v>
      </c>
      <c r="C93" s="19" t="s">
        <v>246</v>
      </c>
      <c r="D93" s="19" t="s">
        <v>39</v>
      </c>
      <c r="E93" s="24" t="s">
        <v>247</v>
      </c>
      <c r="F93" s="19" t="s">
        <v>50</v>
      </c>
      <c r="G93" s="25">
        <v>166.88</v>
      </c>
      <c r="H93" s="129"/>
      <c r="I93" s="22">
        <f t="shared" si="20"/>
        <v>0</v>
      </c>
      <c r="J93" s="22">
        <f t="shared" si="21"/>
        <v>0</v>
      </c>
      <c r="K93" s="2"/>
    </row>
    <row r="94" spans="1:11" ht="36" customHeight="1">
      <c r="A94" s="1"/>
      <c r="B94" s="18" t="s">
        <v>248</v>
      </c>
      <c r="C94" s="19" t="s">
        <v>249</v>
      </c>
      <c r="D94" s="19" t="s">
        <v>34</v>
      </c>
      <c r="E94" s="24" t="s">
        <v>250</v>
      </c>
      <c r="F94" s="19" t="s">
        <v>50</v>
      </c>
      <c r="G94" s="25">
        <v>112.84</v>
      </c>
      <c r="H94" s="129"/>
      <c r="I94" s="22">
        <f t="shared" si="20"/>
        <v>0</v>
      </c>
      <c r="J94" s="22">
        <f t="shared" si="21"/>
        <v>0</v>
      </c>
      <c r="K94" s="2"/>
    </row>
    <row r="95" spans="1:11" ht="14.5">
      <c r="A95" s="1"/>
      <c r="B95" s="12" t="s">
        <v>251</v>
      </c>
      <c r="C95" s="13"/>
      <c r="D95" s="13"/>
      <c r="E95" s="14" t="s">
        <v>252</v>
      </c>
      <c r="F95" s="14"/>
      <c r="G95" s="15"/>
      <c r="H95" s="130"/>
      <c r="I95" s="23"/>
      <c r="J95" s="17">
        <f>SUBTOTAL(9,J96:J99)</f>
        <v>0</v>
      </c>
      <c r="K95" s="2"/>
    </row>
    <row r="96" spans="1:11" ht="36" customHeight="1">
      <c r="A96" s="1"/>
      <c r="B96" s="18" t="s">
        <v>253</v>
      </c>
      <c r="C96" s="19" t="s">
        <v>254</v>
      </c>
      <c r="D96" s="19" t="s">
        <v>28</v>
      </c>
      <c r="E96" s="24" t="s">
        <v>255</v>
      </c>
      <c r="F96" s="19" t="s">
        <v>41</v>
      </c>
      <c r="G96" s="25">
        <v>6</v>
      </c>
      <c r="H96" s="129"/>
      <c r="I96" s="22">
        <f t="shared" ref="I96:I99" si="22">TRUNC(H96*(1+$J$7),2)</f>
        <v>0</v>
      </c>
      <c r="J96" s="22">
        <f t="shared" ref="J96:J99" si="23">TRUNC(G96*I96,2)</f>
        <v>0</v>
      </c>
      <c r="K96" s="2"/>
    </row>
    <row r="97" spans="1:11" ht="36" customHeight="1">
      <c r="A97" s="1"/>
      <c r="B97" s="18" t="s">
        <v>256</v>
      </c>
      <c r="C97" s="19" t="s">
        <v>257</v>
      </c>
      <c r="D97" s="19" t="s">
        <v>34</v>
      </c>
      <c r="E97" s="24" t="s">
        <v>258</v>
      </c>
      <c r="F97" s="19" t="s">
        <v>41</v>
      </c>
      <c r="G97" s="25">
        <v>5</v>
      </c>
      <c r="H97" s="129"/>
      <c r="I97" s="22">
        <f t="shared" si="22"/>
        <v>0</v>
      </c>
      <c r="J97" s="22">
        <f t="shared" si="23"/>
        <v>0</v>
      </c>
      <c r="K97" s="2"/>
    </row>
    <row r="98" spans="1:11" ht="24" customHeight="1">
      <c r="A98" s="1"/>
      <c r="B98" s="18" t="s">
        <v>259</v>
      </c>
      <c r="C98" s="19" t="s">
        <v>260</v>
      </c>
      <c r="D98" s="19" t="s">
        <v>28</v>
      </c>
      <c r="E98" s="24" t="s">
        <v>261</v>
      </c>
      <c r="F98" s="19" t="s">
        <v>41</v>
      </c>
      <c r="G98" s="25">
        <v>1</v>
      </c>
      <c r="H98" s="129"/>
      <c r="I98" s="22">
        <f t="shared" si="22"/>
        <v>0</v>
      </c>
      <c r="J98" s="22">
        <f t="shared" si="23"/>
        <v>0</v>
      </c>
      <c r="K98" s="2"/>
    </row>
    <row r="99" spans="1:11" ht="24" customHeight="1">
      <c r="A99" s="1"/>
      <c r="B99" s="18" t="s">
        <v>262</v>
      </c>
      <c r="C99" s="19" t="s">
        <v>263</v>
      </c>
      <c r="D99" s="19" t="s">
        <v>28</v>
      </c>
      <c r="E99" s="24" t="s">
        <v>264</v>
      </c>
      <c r="F99" s="19" t="s">
        <v>41</v>
      </c>
      <c r="G99" s="25">
        <v>1</v>
      </c>
      <c r="H99" s="129"/>
      <c r="I99" s="22">
        <f t="shared" si="22"/>
        <v>0</v>
      </c>
      <c r="J99" s="22">
        <f t="shared" si="23"/>
        <v>0</v>
      </c>
      <c r="K99" s="2"/>
    </row>
    <row r="100" spans="1:11" ht="14.5">
      <c r="A100" s="1"/>
      <c r="B100" s="12" t="s">
        <v>265</v>
      </c>
      <c r="C100" s="13"/>
      <c r="D100" s="13"/>
      <c r="E100" s="14" t="s">
        <v>266</v>
      </c>
      <c r="F100" s="14"/>
      <c r="G100" s="15"/>
      <c r="H100" s="130"/>
      <c r="I100" s="23"/>
      <c r="J100" s="17">
        <f>SUBTOTAL(9,J101:J102)</f>
        <v>0</v>
      </c>
      <c r="K100" s="2"/>
    </row>
    <row r="101" spans="1:11" ht="60" customHeight="1">
      <c r="A101" s="1"/>
      <c r="B101" s="18" t="s">
        <v>267</v>
      </c>
      <c r="C101" s="19" t="s">
        <v>268</v>
      </c>
      <c r="D101" s="19" t="s">
        <v>34</v>
      </c>
      <c r="E101" s="24" t="s">
        <v>269</v>
      </c>
      <c r="F101" s="19" t="s">
        <v>50</v>
      </c>
      <c r="G101" s="25">
        <v>17.95</v>
      </c>
      <c r="H101" s="129"/>
      <c r="I101" s="22">
        <f t="shared" ref="I101:I102" si="24">TRUNC(H101*(1+$J$7),2)</f>
        <v>0</v>
      </c>
      <c r="J101" s="22">
        <f t="shared" ref="J101:J102" si="25">TRUNC(G101*I101,2)</f>
        <v>0</v>
      </c>
      <c r="K101" s="2"/>
    </row>
    <row r="102" spans="1:11" ht="24" customHeight="1">
      <c r="A102" s="1"/>
      <c r="B102" s="18" t="s">
        <v>270</v>
      </c>
      <c r="C102" s="19" t="s">
        <v>271</v>
      </c>
      <c r="D102" s="19" t="s">
        <v>34</v>
      </c>
      <c r="E102" s="24" t="s">
        <v>272</v>
      </c>
      <c r="F102" s="19" t="s">
        <v>36</v>
      </c>
      <c r="G102" s="25">
        <v>3.78</v>
      </c>
      <c r="H102" s="129"/>
      <c r="I102" s="22">
        <f t="shared" si="24"/>
        <v>0</v>
      </c>
      <c r="J102" s="22">
        <f t="shared" si="25"/>
        <v>0</v>
      </c>
      <c r="K102" s="2"/>
    </row>
    <row r="103" spans="1:11" ht="14.5">
      <c r="A103" s="1"/>
      <c r="B103" s="12" t="s">
        <v>273</v>
      </c>
      <c r="C103" s="13"/>
      <c r="D103" s="13"/>
      <c r="E103" s="14" t="s">
        <v>274</v>
      </c>
      <c r="F103" s="14"/>
      <c r="G103" s="15"/>
      <c r="H103" s="130"/>
      <c r="I103" s="23"/>
      <c r="J103" s="17">
        <f>SUBTOTAL(9,J104:J109)</f>
        <v>0</v>
      </c>
      <c r="K103" s="2"/>
    </row>
    <row r="104" spans="1:11" ht="24" customHeight="1">
      <c r="A104" s="1"/>
      <c r="B104" s="18" t="s">
        <v>275</v>
      </c>
      <c r="C104" s="19" t="s">
        <v>276</v>
      </c>
      <c r="D104" s="19" t="s">
        <v>34</v>
      </c>
      <c r="E104" s="24" t="s">
        <v>277</v>
      </c>
      <c r="F104" s="19" t="s">
        <v>50</v>
      </c>
      <c r="G104" s="25">
        <v>16.600000000000001</v>
      </c>
      <c r="H104" s="129"/>
      <c r="I104" s="22">
        <f t="shared" ref="I104:I109" si="26">TRUNC(H104*(1+$J$7),2)</f>
        <v>0</v>
      </c>
      <c r="J104" s="22">
        <f t="shared" ref="J104:J109" si="27">TRUNC(G104*I104,2)</f>
        <v>0</v>
      </c>
      <c r="K104" s="2"/>
    </row>
    <row r="105" spans="1:11" ht="36" customHeight="1">
      <c r="A105" s="1"/>
      <c r="B105" s="18" t="s">
        <v>278</v>
      </c>
      <c r="C105" s="19" t="s">
        <v>279</v>
      </c>
      <c r="D105" s="19" t="s">
        <v>34</v>
      </c>
      <c r="E105" s="24" t="s">
        <v>280</v>
      </c>
      <c r="F105" s="19" t="s">
        <v>50</v>
      </c>
      <c r="G105" s="25">
        <v>49.8</v>
      </c>
      <c r="H105" s="129"/>
      <c r="I105" s="22">
        <f t="shared" si="26"/>
        <v>0</v>
      </c>
      <c r="J105" s="22">
        <f t="shared" si="27"/>
        <v>0</v>
      </c>
      <c r="K105" s="2"/>
    </row>
    <row r="106" spans="1:11" ht="24" customHeight="1">
      <c r="A106" s="1"/>
      <c r="B106" s="18" t="s">
        <v>281</v>
      </c>
      <c r="C106" s="19" t="s">
        <v>282</v>
      </c>
      <c r="D106" s="19" t="s">
        <v>34</v>
      </c>
      <c r="E106" s="24" t="s">
        <v>283</v>
      </c>
      <c r="F106" s="19" t="s">
        <v>41</v>
      </c>
      <c r="G106" s="25">
        <v>1</v>
      </c>
      <c r="H106" s="129"/>
      <c r="I106" s="22">
        <f t="shared" si="26"/>
        <v>0</v>
      </c>
      <c r="J106" s="22">
        <f t="shared" si="27"/>
        <v>0</v>
      </c>
      <c r="K106" s="2"/>
    </row>
    <row r="107" spans="1:11" ht="24" customHeight="1">
      <c r="A107" s="1"/>
      <c r="B107" s="18" t="s">
        <v>284</v>
      </c>
      <c r="C107" s="19" t="s">
        <v>285</v>
      </c>
      <c r="D107" s="19" t="s">
        <v>34</v>
      </c>
      <c r="E107" s="24" t="s">
        <v>286</v>
      </c>
      <c r="F107" s="19" t="s">
        <v>41</v>
      </c>
      <c r="G107" s="25">
        <v>2</v>
      </c>
      <c r="H107" s="129"/>
      <c r="I107" s="22">
        <f t="shared" si="26"/>
        <v>0</v>
      </c>
      <c r="J107" s="22">
        <f t="shared" si="27"/>
        <v>0</v>
      </c>
      <c r="K107" s="2"/>
    </row>
    <row r="108" spans="1:11" ht="24" customHeight="1">
      <c r="A108" s="1"/>
      <c r="B108" s="18" t="s">
        <v>287</v>
      </c>
      <c r="C108" s="19" t="s">
        <v>288</v>
      </c>
      <c r="D108" s="19" t="s">
        <v>34</v>
      </c>
      <c r="E108" s="24" t="s">
        <v>289</v>
      </c>
      <c r="F108" s="19" t="s">
        <v>41</v>
      </c>
      <c r="G108" s="25">
        <v>5</v>
      </c>
      <c r="H108" s="129"/>
      <c r="I108" s="22">
        <f t="shared" si="26"/>
        <v>0</v>
      </c>
      <c r="J108" s="22">
        <f t="shared" si="27"/>
        <v>0</v>
      </c>
      <c r="K108" s="2"/>
    </row>
    <row r="109" spans="1:11" ht="24" customHeight="1">
      <c r="A109" s="1"/>
      <c r="B109" s="18" t="s">
        <v>290</v>
      </c>
      <c r="C109" s="19" t="s">
        <v>291</v>
      </c>
      <c r="D109" s="19" t="s">
        <v>34</v>
      </c>
      <c r="E109" s="24" t="s">
        <v>292</v>
      </c>
      <c r="F109" s="19" t="s">
        <v>41</v>
      </c>
      <c r="G109" s="25">
        <v>5</v>
      </c>
      <c r="H109" s="129"/>
      <c r="I109" s="22">
        <f t="shared" si="26"/>
        <v>0</v>
      </c>
      <c r="J109" s="22">
        <f t="shared" si="27"/>
        <v>0</v>
      </c>
      <c r="K109" s="2"/>
    </row>
    <row r="110" spans="1:11" ht="14.5">
      <c r="A110" s="1"/>
      <c r="B110" s="12" t="s">
        <v>293</v>
      </c>
      <c r="C110" s="13"/>
      <c r="D110" s="13"/>
      <c r="E110" s="14" t="s">
        <v>294</v>
      </c>
      <c r="F110" s="14"/>
      <c r="G110" s="15"/>
      <c r="H110" s="130"/>
      <c r="I110" s="23"/>
      <c r="J110" s="17">
        <f>SUBTOTAL(9,J111:J126)</f>
        <v>0</v>
      </c>
      <c r="K110" s="2"/>
    </row>
    <row r="111" spans="1:11" ht="14.5">
      <c r="A111" s="1"/>
      <c r="B111" s="12" t="s">
        <v>295</v>
      </c>
      <c r="C111" s="13"/>
      <c r="D111" s="13"/>
      <c r="E111" s="14" t="s">
        <v>296</v>
      </c>
      <c r="F111" s="14"/>
      <c r="G111" s="15"/>
      <c r="H111" s="130"/>
      <c r="I111" s="23"/>
      <c r="J111" s="17">
        <f>SUBTOTAL(9,J112:J115)</f>
        <v>0</v>
      </c>
      <c r="K111" s="2"/>
    </row>
    <row r="112" spans="1:11" ht="24" customHeight="1">
      <c r="A112" s="1"/>
      <c r="B112" s="18" t="s">
        <v>297</v>
      </c>
      <c r="C112" s="19" t="s">
        <v>298</v>
      </c>
      <c r="D112" s="19" t="s">
        <v>34</v>
      </c>
      <c r="E112" s="24" t="s">
        <v>299</v>
      </c>
      <c r="F112" s="19" t="s">
        <v>127</v>
      </c>
      <c r="G112" s="25">
        <v>38.590000000000003</v>
      </c>
      <c r="H112" s="129"/>
      <c r="I112" s="22">
        <f t="shared" ref="I112:I115" si="28">TRUNC(H112*(1+$J$7),2)</f>
        <v>0</v>
      </c>
      <c r="J112" s="22">
        <f t="shared" ref="J112:J115" si="29">TRUNC(G112*I112,2)</f>
        <v>0</v>
      </c>
      <c r="K112" s="2"/>
    </row>
    <row r="113" spans="1:11" ht="36" customHeight="1">
      <c r="A113" s="1"/>
      <c r="B113" s="18" t="s">
        <v>300</v>
      </c>
      <c r="C113" s="19" t="s">
        <v>301</v>
      </c>
      <c r="D113" s="19" t="s">
        <v>34</v>
      </c>
      <c r="E113" s="24" t="s">
        <v>302</v>
      </c>
      <c r="F113" s="19" t="s">
        <v>127</v>
      </c>
      <c r="G113" s="25">
        <v>95.65</v>
      </c>
      <c r="H113" s="129"/>
      <c r="I113" s="22">
        <f t="shared" si="28"/>
        <v>0</v>
      </c>
      <c r="J113" s="22">
        <f t="shared" si="29"/>
        <v>0</v>
      </c>
      <c r="K113" s="2"/>
    </row>
    <row r="114" spans="1:11" ht="36" customHeight="1">
      <c r="A114" s="1"/>
      <c r="B114" s="18" t="s">
        <v>303</v>
      </c>
      <c r="C114" s="19" t="s">
        <v>304</v>
      </c>
      <c r="D114" s="19" t="s">
        <v>34</v>
      </c>
      <c r="E114" s="24" t="s">
        <v>305</v>
      </c>
      <c r="F114" s="19" t="s">
        <v>306</v>
      </c>
      <c r="G114" s="25">
        <v>95.65</v>
      </c>
      <c r="H114" s="129"/>
      <c r="I114" s="22">
        <f t="shared" si="28"/>
        <v>0</v>
      </c>
      <c r="J114" s="22">
        <f t="shared" si="29"/>
        <v>0</v>
      </c>
      <c r="K114" s="2"/>
    </row>
    <row r="115" spans="1:11" ht="24" customHeight="1">
      <c r="A115" s="1"/>
      <c r="B115" s="18" t="s">
        <v>307</v>
      </c>
      <c r="C115" s="19" t="s">
        <v>308</v>
      </c>
      <c r="D115" s="19" t="s">
        <v>34</v>
      </c>
      <c r="E115" s="24" t="s">
        <v>309</v>
      </c>
      <c r="F115" s="19" t="s">
        <v>36</v>
      </c>
      <c r="G115" s="25">
        <v>990.8</v>
      </c>
      <c r="H115" s="129"/>
      <c r="I115" s="22">
        <f t="shared" si="28"/>
        <v>0</v>
      </c>
      <c r="J115" s="22">
        <f t="shared" si="29"/>
        <v>0</v>
      </c>
      <c r="K115" s="2"/>
    </row>
    <row r="116" spans="1:11" ht="14.5">
      <c r="A116" s="1"/>
      <c r="B116" s="12" t="s">
        <v>310</v>
      </c>
      <c r="C116" s="13"/>
      <c r="D116" s="13"/>
      <c r="E116" s="14" t="s">
        <v>311</v>
      </c>
      <c r="F116" s="14"/>
      <c r="G116" s="15"/>
      <c r="H116" s="130"/>
      <c r="I116" s="23"/>
      <c r="J116" s="17">
        <f>SUBTOTAL(9,J117:J120)</f>
        <v>0</v>
      </c>
      <c r="K116" s="2"/>
    </row>
    <row r="117" spans="1:11" ht="48" customHeight="1">
      <c r="A117" s="1"/>
      <c r="B117" s="18" t="s">
        <v>312</v>
      </c>
      <c r="C117" s="19" t="s">
        <v>313</v>
      </c>
      <c r="D117" s="19" t="s">
        <v>28</v>
      </c>
      <c r="E117" s="24" t="s">
        <v>314</v>
      </c>
      <c r="F117" s="19" t="s">
        <v>41</v>
      </c>
      <c r="G117" s="25">
        <v>6</v>
      </c>
      <c r="H117" s="129"/>
      <c r="I117" s="22">
        <f t="shared" ref="I117:I120" si="30">TRUNC(H117*(1+$J$7),2)</f>
        <v>0</v>
      </c>
      <c r="J117" s="22">
        <f t="shared" ref="J117:J120" si="31">TRUNC(G117*I117,2)</f>
        <v>0</v>
      </c>
      <c r="K117" s="2"/>
    </row>
    <row r="118" spans="1:11" ht="36" customHeight="1">
      <c r="A118" s="1"/>
      <c r="B118" s="18" t="s">
        <v>315</v>
      </c>
      <c r="C118" s="19" t="s">
        <v>316</v>
      </c>
      <c r="D118" s="19" t="s">
        <v>34</v>
      </c>
      <c r="E118" s="24" t="s">
        <v>317</v>
      </c>
      <c r="F118" s="19" t="s">
        <v>50</v>
      </c>
      <c r="G118" s="27">
        <v>15.2</v>
      </c>
      <c r="H118" s="129"/>
      <c r="I118" s="22">
        <f t="shared" si="30"/>
        <v>0</v>
      </c>
      <c r="J118" s="22">
        <f t="shared" si="31"/>
        <v>0</v>
      </c>
      <c r="K118" s="2"/>
    </row>
    <row r="119" spans="1:11" ht="24" customHeight="1">
      <c r="A119" s="1"/>
      <c r="B119" s="18" t="s">
        <v>318</v>
      </c>
      <c r="C119" s="19" t="s">
        <v>125</v>
      </c>
      <c r="D119" s="19" t="s">
        <v>34</v>
      </c>
      <c r="E119" s="24" t="s">
        <v>126</v>
      </c>
      <c r="F119" s="19" t="s">
        <v>127</v>
      </c>
      <c r="G119" s="25">
        <v>2.2799999999999998</v>
      </c>
      <c r="H119" s="129"/>
      <c r="I119" s="22">
        <f t="shared" si="30"/>
        <v>0</v>
      </c>
      <c r="J119" s="22">
        <f t="shared" si="31"/>
        <v>0</v>
      </c>
      <c r="K119" s="2"/>
    </row>
    <row r="120" spans="1:11" ht="24" customHeight="1">
      <c r="A120" s="1"/>
      <c r="B120" s="18" t="s">
        <v>319</v>
      </c>
      <c r="C120" s="19" t="s">
        <v>129</v>
      </c>
      <c r="D120" s="19" t="s">
        <v>34</v>
      </c>
      <c r="E120" s="24" t="s">
        <v>130</v>
      </c>
      <c r="F120" s="19" t="s">
        <v>127</v>
      </c>
      <c r="G120" s="25">
        <v>2.0099999999999998</v>
      </c>
      <c r="H120" s="129"/>
      <c r="I120" s="22">
        <f t="shared" si="30"/>
        <v>0</v>
      </c>
      <c r="J120" s="22">
        <f t="shared" si="31"/>
        <v>0</v>
      </c>
      <c r="K120" s="2"/>
    </row>
    <row r="121" spans="1:11" ht="14.5">
      <c r="A121" s="1"/>
      <c r="B121" s="12" t="s">
        <v>320</v>
      </c>
      <c r="C121" s="13"/>
      <c r="D121" s="13"/>
      <c r="E121" s="14" t="s">
        <v>321</v>
      </c>
      <c r="F121" s="14"/>
      <c r="G121" s="15"/>
      <c r="H121" s="130"/>
      <c r="I121" s="23"/>
      <c r="J121" s="17">
        <f>SUBTOTAL(9,J122:J126)</f>
        <v>0</v>
      </c>
      <c r="K121" s="2"/>
    </row>
    <row r="122" spans="1:11" ht="60" customHeight="1">
      <c r="A122" s="1"/>
      <c r="B122" s="18" t="s">
        <v>322</v>
      </c>
      <c r="C122" s="19" t="s">
        <v>323</v>
      </c>
      <c r="D122" s="19" t="s">
        <v>34</v>
      </c>
      <c r="E122" s="24" t="s">
        <v>324</v>
      </c>
      <c r="F122" s="19" t="s">
        <v>50</v>
      </c>
      <c r="G122" s="25">
        <v>181.52</v>
      </c>
      <c r="H122" s="129"/>
      <c r="I122" s="22">
        <f t="shared" ref="I122:I126" si="32">TRUNC(H122*(1+$J$7),2)</f>
        <v>0</v>
      </c>
      <c r="J122" s="22">
        <f t="shared" ref="J122:J126" si="33">TRUNC(G122*I122,2)</f>
        <v>0</v>
      </c>
      <c r="K122" s="2"/>
    </row>
    <row r="123" spans="1:11" ht="48" customHeight="1">
      <c r="A123" s="1"/>
      <c r="B123" s="18" t="s">
        <v>325</v>
      </c>
      <c r="C123" s="19">
        <v>102479</v>
      </c>
      <c r="D123" s="19" t="s">
        <v>34</v>
      </c>
      <c r="E123" s="24" t="s">
        <v>326</v>
      </c>
      <c r="F123" s="19" t="s">
        <v>327</v>
      </c>
      <c r="G123" s="25">
        <f>119.56*0.04</f>
        <v>4.7824</v>
      </c>
      <c r="H123" s="129"/>
      <c r="I123" s="22">
        <f t="shared" si="32"/>
        <v>0</v>
      </c>
      <c r="J123" s="22">
        <f t="shared" si="33"/>
        <v>0</v>
      </c>
      <c r="K123" s="2"/>
    </row>
    <row r="124" spans="1:11" ht="48" customHeight="1">
      <c r="A124" s="1"/>
      <c r="B124" s="18" t="s">
        <v>328</v>
      </c>
      <c r="C124" s="19" t="s">
        <v>329</v>
      </c>
      <c r="D124" s="19" t="s">
        <v>34</v>
      </c>
      <c r="E124" s="24" t="s">
        <v>330</v>
      </c>
      <c r="F124" s="19" t="s">
        <v>36</v>
      </c>
      <c r="G124" s="25">
        <v>96.82</v>
      </c>
      <c r="H124" s="129"/>
      <c r="I124" s="22">
        <f t="shared" si="32"/>
        <v>0</v>
      </c>
      <c r="J124" s="22">
        <f t="shared" si="33"/>
        <v>0</v>
      </c>
      <c r="K124" s="2"/>
    </row>
    <row r="125" spans="1:11" ht="48" customHeight="1">
      <c r="A125" s="1"/>
      <c r="B125" s="18" t="s">
        <v>331</v>
      </c>
      <c r="C125" s="19" t="s">
        <v>332</v>
      </c>
      <c r="D125" s="19" t="s">
        <v>34</v>
      </c>
      <c r="E125" s="24" t="s">
        <v>333</v>
      </c>
      <c r="F125" s="19" t="s">
        <v>36</v>
      </c>
      <c r="G125" s="25">
        <v>22.74</v>
      </c>
      <c r="H125" s="129"/>
      <c r="I125" s="22">
        <f t="shared" si="32"/>
        <v>0</v>
      </c>
      <c r="J125" s="22">
        <f t="shared" si="33"/>
        <v>0</v>
      </c>
      <c r="K125" s="2"/>
    </row>
    <row r="126" spans="1:11" ht="48" customHeight="1">
      <c r="A126" s="1"/>
      <c r="B126" s="18" t="s">
        <v>334</v>
      </c>
      <c r="C126" s="19" t="s">
        <v>335</v>
      </c>
      <c r="D126" s="19" t="s">
        <v>34</v>
      </c>
      <c r="E126" s="24" t="s">
        <v>336</v>
      </c>
      <c r="F126" s="19" t="s">
        <v>36</v>
      </c>
      <c r="G126" s="25">
        <v>990.81</v>
      </c>
      <c r="H126" s="129"/>
      <c r="I126" s="22">
        <f t="shared" si="32"/>
        <v>0</v>
      </c>
      <c r="J126" s="22">
        <f t="shared" si="33"/>
        <v>0</v>
      </c>
      <c r="K126" s="2"/>
    </row>
    <row r="127" spans="1:11" ht="14.5">
      <c r="A127" s="1"/>
      <c r="B127" s="12" t="s">
        <v>337</v>
      </c>
      <c r="C127" s="13"/>
      <c r="D127" s="13"/>
      <c r="E127" s="14" t="s">
        <v>338</v>
      </c>
      <c r="F127" s="14"/>
      <c r="G127" s="15"/>
      <c r="H127" s="130"/>
      <c r="I127" s="23"/>
      <c r="J127" s="17">
        <f>SUBTOTAL(9,J128:J129)</f>
        <v>0</v>
      </c>
      <c r="K127" s="2"/>
    </row>
    <row r="128" spans="1:11" ht="24" customHeight="1">
      <c r="A128" s="1"/>
      <c r="B128" s="18" t="s">
        <v>339</v>
      </c>
      <c r="C128" s="19" t="s">
        <v>340</v>
      </c>
      <c r="D128" s="19" t="s">
        <v>28</v>
      </c>
      <c r="E128" s="24" t="s">
        <v>341</v>
      </c>
      <c r="F128" s="19" t="s">
        <v>36</v>
      </c>
      <c r="G128" s="25">
        <v>16.5</v>
      </c>
      <c r="H128" s="129"/>
      <c r="I128" s="22">
        <f t="shared" ref="I128:I129" si="34">TRUNC(H128*(1+$J$7),2)</f>
        <v>0</v>
      </c>
      <c r="J128" s="22">
        <f t="shared" ref="J128:J129" si="35">TRUNC(G128*I128,2)</f>
        <v>0</v>
      </c>
      <c r="K128" s="2"/>
    </row>
    <row r="129" spans="1:11" ht="24" customHeight="1">
      <c r="A129" s="1"/>
      <c r="B129" s="18" t="s">
        <v>342</v>
      </c>
      <c r="C129" s="19" t="s">
        <v>343</v>
      </c>
      <c r="D129" s="19" t="s">
        <v>28</v>
      </c>
      <c r="E129" s="24" t="s">
        <v>344</v>
      </c>
      <c r="F129" s="19" t="s">
        <v>345</v>
      </c>
      <c r="G129" s="25">
        <v>24.7</v>
      </c>
      <c r="H129" s="129"/>
      <c r="I129" s="22">
        <f t="shared" si="34"/>
        <v>0</v>
      </c>
      <c r="J129" s="22">
        <f t="shared" si="35"/>
        <v>0</v>
      </c>
      <c r="K129" s="2"/>
    </row>
    <row r="130" spans="1:11" ht="14.5">
      <c r="A130" s="1"/>
      <c r="B130" s="12" t="s">
        <v>346</v>
      </c>
      <c r="C130" s="13"/>
      <c r="D130" s="13"/>
      <c r="E130" s="14" t="s">
        <v>347</v>
      </c>
      <c r="F130" s="14"/>
      <c r="G130" s="15"/>
      <c r="H130" s="130"/>
      <c r="I130" s="23"/>
      <c r="J130" s="17">
        <f>SUBTOTAL(9,J131:J136)</f>
        <v>0</v>
      </c>
      <c r="K130" s="2"/>
    </row>
    <row r="131" spans="1:11" ht="36" customHeight="1">
      <c r="A131" s="1"/>
      <c r="B131" s="18" t="s">
        <v>348</v>
      </c>
      <c r="C131" s="19" t="s">
        <v>349</v>
      </c>
      <c r="D131" s="19" t="s">
        <v>28</v>
      </c>
      <c r="E131" s="24" t="s">
        <v>350</v>
      </c>
      <c r="F131" s="19" t="s">
        <v>127</v>
      </c>
      <c r="G131" s="25">
        <v>1.77</v>
      </c>
      <c r="H131" s="129"/>
      <c r="I131" s="22">
        <f t="shared" ref="I131:I136" si="36">TRUNC(H131*(1+$J$7),2)</f>
        <v>0</v>
      </c>
      <c r="J131" s="22">
        <f t="shared" ref="J131:J136" si="37">TRUNC(G131*I131,2)</f>
        <v>0</v>
      </c>
      <c r="K131" s="2"/>
    </row>
    <row r="132" spans="1:11" ht="24" customHeight="1">
      <c r="A132" s="1"/>
      <c r="B132" s="18" t="s">
        <v>351</v>
      </c>
      <c r="C132" s="19" t="s">
        <v>352</v>
      </c>
      <c r="D132" s="19" t="s">
        <v>34</v>
      </c>
      <c r="E132" s="24" t="s">
        <v>353</v>
      </c>
      <c r="F132" s="19" t="s">
        <v>36</v>
      </c>
      <c r="G132" s="25">
        <v>35.42</v>
      </c>
      <c r="H132" s="129"/>
      <c r="I132" s="22">
        <f t="shared" si="36"/>
        <v>0</v>
      </c>
      <c r="J132" s="22">
        <f t="shared" si="37"/>
        <v>0</v>
      </c>
      <c r="K132" s="2"/>
    </row>
    <row r="133" spans="1:11" ht="36" customHeight="1">
      <c r="A133" s="1"/>
      <c r="B133" s="18" t="s">
        <v>354</v>
      </c>
      <c r="C133" s="19" t="s">
        <v>355</v>
      </c>
      <c r="D133" s="19" t="s">
        <v>34</v>
      </c>
      <c r="E133" s="24" t="s">
        <v>356</v>
      </c>
      <c r="F133" s="19" t="s">
        <v>36</v>
      </c>
      <c r="G133" s="25">
        <v>111.76</v>
      </c>
      <c r="H133" s="129"/>
      <c r="I133" s="22">
        <f t="shared" si="36"/>
        <v>0</v>
      </c>
      <c r="J133" s="22">
        <f t="shared" si="37"/>
        <v>0</v>
      </c>
      <c r="K133" s="2"/>
    </row>
    <row r="134" spans="1:11" ht="36" customHeight="1">
      <c r="A134" s="1"/>
      <c r="B134" s="18" t="s">
        <v>357</v>
      </c>
      <c r="C134" s="19" t="s">
        <v>358</v>
      </c>
      <c r="D134" s="19" t="s">
        <v>28</v>
      </c>
      <c r="E134" s="24" t="s">
        <v>359</v>
      </c>
      <c r="F134" s="19" t="s">
        <v>127</v>
      </c>
      <c r="G134" s="25">
        <v>5.5880000000000001</v>
      </c>
      <c r="H134" s="129"/>
      <c r="I134" s="22">
        <f t="shared" si="36"/>
        <v>0</v>
      </c>
      <c r="J134" s="22">
        <f t="shared" si="37"/>
        <v>0</v>
      </c>
      <c r="K134" s="2"/>
    </row>
    <row r="135" spans="1:11" ht="24" customHeight="1">
      <c r="A135" s="1"/>
      <c r="B135" s="18" t="s">
        <v>360</v>
      </c>
      <c r="C135" s="19" t="s">
        <v>361</v>
      </c>
      <c r="D135" s="19" t="s">
        <v>34</v>
      </c>
      <c r="E135" s="24" t="s">
        <v>362</v>
      </c>
      <c r="F135" s="19" t="s">
        <v>36</v>
      </c>
      <c r="G135" s="25">
        <v>29.8</v>
      </c>
      <c r="H135" s="129"/>
      <c r="I135" s="22">
        <f t="shared" si="36"/>
        <v>0</v>
      </c>
      <c r="J135" s="22">
        <f t="shared" si="37"/>
        <v>0</v>
      </c>
      <c r="K135" s="2"/>
    </row>
    <row r="136" spans="1:11" ht="24" customHeight="1">
      <c r="A136" s="1"/>
      <c r="B136" s="18" t="s">
        <v>363</v>
      </c>
      <c r="C136" s="19" t="s">
        <v>364</v>
      </c>
      <c r="D136" s="19" t="s">
        <v>28</v>
      </c>
      <c r="E136" s="24" t="s">
        <v>365</v>
      </c>
      <c r="F136" s="19" t="s">
        <v>366</v>
      </c>
      <c r="G136" s="25">
        <v>1</v>
      </c>
      <c r="H136" s="129"/>
      <c r="I136" s="22">
        <f t="shared" si="36"/>
        <v>0</v>
      </c>
      <c r="J136" s="22">
        <f t="shared" si="37"/>
        <v>0</v>
      </c>
      <c r="K136" s="2"/>
    </row>
    <row r="137" spans="1:11" ht="14.5">
      <c r="A137" s="1"/>
      <c r="B137" s="12" t="s">
        <v>367</v>
      </c>
      <c r="C137" s="13"/>
      <c r="D137" s="13"/>
      <c r="E137" s="14" t="s">
        <v>368</v>
      </c>
      <c r="F137" s="14"/>
      <c r="G137" s="15"/>
      <c r="H137" s="130"/>
      <c r="I137" s="23"/>
      <c r="J137" s="17">
        <f>SUBTOTAL(9,J138:J139)</f>
        <v>0</v>
      </c>
      <c r="K137" s="2"/>
    </row>
    <row r="138" spans="1:11" ht="60" customHeight="1">
      <c r="A138" s="1"/>
      <c r="B138" s="18" t="s">
        <v>369</v>
      </c>
      <c r="C138" s="19" t="s">
        <v>370</v>
      </c>
      <c r="D138" s="19" t="s">
        <v>28</v>
      </c>
      <c r="E138" s="24" t="s">
        <v>371</v>
      </c>
      <c r="F138" s="19" t="s">
        <v>366</v>
      </c>
      <c r="G138" s="25">
        <v>1</v>
      </c>
      <c r="H138" s="129"/>
      <c r="I138" s="22">
        <f>TRUNC(H138*(1+$J$8),2)</f>
        <v>0</v>
      </c>
      <c r="J138" s="22">
        <f t="shared" ref="J138:J139" si="38">TRUNC(G138*I138,2)</f>
        <v>0</v>
      </c>
      <c r="K138" s="2"/>
    </row>
    <row r="139" spans="1:11" ht="14.5">
      <c r="A139" s="1"/>
      <c r="B139" s="18" t="s">
        <v>372</v>
      </c>
      <c r="C139" s="19">
        <v>98671</v>
      </c>
      <c r="D139" s="19" t="s">
        <v>34</v>
      </c>
      <c r="E139" s="24" t="s">
        <v>373</v>
      </c>
      <c r="F139" s="19" t="s">
        <v>36</v>
      </c>
      <c r="G139" s="25">
        <v>1.54</v>
      </c>
      <c r="H139" s="129"/>
      <c r="I139" s="22">
        <f>TRUNC(H139*(1+$J$7),2)</f>
        <v>0</v>
      </c>
      <c r="J139" s="22">
        <f t="shared" si="38"/>
        <v>0</v>
      </c>
      <c r="K139" s="2"/>
    </row>
    <row r="140" spans="1:11" ht="7.5" customHeight="1">
      <c r="A140" s="1"/>
      <c r="B140" s="182"/>
      <c r="C140" s="164"/>
      <c r="D140" s="164"/>
      <c r="E140" s="164"/>
      <c r="F140" s="164"/>
      <c r="G140" s="164"/>
      <c r="H140" s="164"/>
      <c r="I140" s="164"/>
      <c r="J140" s="162"/>
      <c r="K140" s="2"/>
    </row>
    <row r="141" spans="1:11" ht="37.5" customHeight="1">
      <c r="A141" s="1"/>
      <c r="B141" s="169" t="s">
        <v>374</v>
      </c>
      <c r="C141" s="164"/>
      <c r="D141" s="164"/>
      <c r="E141" s="162"/>
      <c r="F141" s="183">
        <f>SUBTOTAL(9,J11:J139)</f>
        <v>0</v>
      </c>
      <c r="G141" s="164"/>
      <c r="H141" s="164"/>
      <c r="I141" s="164"/>
      <c r="J141" s="162"/>
      <c r="K141" s="2"/>
    </row>
    <row r="142" spans="1:11" ht="37.5" customHeight="1">
      <c r="A142" s="1"/>
      <c r="B142" s="169" t="s">
        <v>375</v>
      </c>
      <c r="C142" s="164"/>
      <c r="D142" s="164"/>
      <c r="E142" s="162"/>
      <c r="F142" s="170"/>
      <c r="G142" s="164"/>
      <c r="H142" s="164"/>
      <c r="I142" s="164"/>
      <c r="J142" s="162"/>
      <c r="K142" s="2"/>
    </row>
    <row r="143" spans="1:11" ht="14.25" customHeight="1">
      <c r="A143" s="28"/>
      <c r="B143" s="171"/>
      <c r="C143" s="160"/>
      <c r="D143" s="160"/>
      <c r="E143" s="160"/>
      <c r="F143" s="160"/>
      <c r="G143" s="160"/>
      <c r="H143" s="160"/>
      <c r="I143" s="160"/>
      <c r="J143" s="160"/>
      <c r="K143" s="2"/>
    </row>
  </sheetData>
  <mergeCells count="18">
    <mergeCell ref="B143:J143"/>
    <mergeCell ref="B5:C5"/>
    <mergeCell ref="D5:H5"/>
    <mergeCell ref="B6:C8"/>
    <mergeCell ref="D6:H8"/>
    <mergeCell ref="B9:J9"/>
    <mergeCell ref="B140:J140"/>
    <mergeCell ref="F141:J141"/>
    <mergeCell ref="B4:C4"/>
    <mergeCell ref="D4:H4"/>
    <mergeCell ref="B141:E141"/>
    <mergeCell ref="B142:E142"/>
    <mergeCell ref="F142:J142"/>
    <mergeCell ref="B1:J1"/>
    <mergeCell ref="B2:C2"/>
    <mergeCell ref="D2:H2"/>
    <mergeCell ref="I2:J2"/>
    <mergeCell ref="B3:J3"/>
  </mergeCells>
  <pageMargins left="0.25" right="0.25" top="0.75" bottom="0.75" header="0" footer="0"/>
  <pageSetup paperSize="9" fitToHeight="0" orientation="landscape"/>
  <headerFooter>
    <oddHeader>&amp;L &amp;CSociedade de Portos e Hidrovias</oddHeader>
    <oddFooter>&amp;L &amp;CPorto Velho / RO  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5" workbookViewId="0"/>
  </sheetViews>
  <sheetFormatPr defaultColWidth="12.58203125" defaultRowHeight="15" customHeight="1"/>
  <cols>
    <col min="1" max="1" width="1.33203125" customWidth="1"/>
    <col min="2" max="2" width="18.75" customWidth="1"/>
    <col min="3" max="3" width="12" customWidth="1"/>
    <col min="4" max="4" width="10" customWidth="1"/>
    <col min="5" max="5" width="60" customWidth="1"/>
    <col min="6" max="6" width="15" customWidth="1"/>
    <col min="7" max="8" width="12" customWidth="1"/>
    <col min="9" max="9" width="14" customWidth="1"/>
    <col min="10" max="10" width="14.83203125" customWidth="1"/>
    <col min="11" max="11" width="14" customWidth="1"/>
    <col min="12" max="12" width="1.33203125" customWidth="1"/>
  </cols>
  <sheetData>
    <row r="1" spans="1:11" ht="14.25" customHeight="1">
      <c r="A1" s="29"/>
      <c r="B1" s="34"/>
      <c r="C1" s="34"/>
      <c r="D1" s="34"/>
      <c r="E1" s="34"/>
      <c r="F1" s="34"/>
      <c r="G1" s="35"/>
      <c r="H1" s="34"/>
      <c r="I1" s="36"/>
      <c r="J1" s="35"/>
      <c r="K1" s="35"/>
    </row>
    <row r="2" spans="1:11" ht="90" customHeight="1">
      <c r="A2" s="29"/>
      <c r="B2" s="132" t="s">
        <v>418</v>
      </c>
      <c r="C2" s="163" t="s">
        <v>0</v>
      </c>
      <c r="D2" s="164"/>
      <c r="E2" s="164"/>
      <c r="F2" s="164"/>
      <c r="G2" s="164"/>
      <c r="H2" s="164"/>
      <c r="I2" s="164"/>
      <c r="J2" s="184"/>
      <c r="K2" s="162"/>
    </row>
    <row r="3" spans="1:11" ht="35">
      <c r="A3" s="29"/>
      <c r="B3" s="166" t="s">
        <v>377</v>
      </c>
      <c r="C3" s="164"/>
      <c r="D3" s="164"/>
      <c r="E3" s="164"/>
      <c r="F3" s="164"/>
      <c r="G3" s="164"/>
      <c r="H3" s="164"/>
      <c r="I3" s="164"/>
      <c r="J3" s="164"/>
      <c r="K3" s="162"/>
    </row>
    <row r="4" spans="1:11" ht="14.25" customHeight="1">
      <c r="A4" s="29"/>
      <c r="B4" s="31" t="s">
        <v>2</v>
      </c>
      <c r="C4" s="168" t="s">
        <v>3</v>
      </c>
      <c r="D4" s="164"/>
      <c r="E4" s="164"/>
      <c r="F4" s="164"/>
      <c r="G4" s="164"/>
      <c r="H4" s="164"/>
      <c r="I4" s="162"/>
      <c r="J4" s="8" t="s">
        <v>4</v>
      </c>
      <c r="K4" s="6">
        <v>44501</v>
      </c>
    </row>
    <row r="5" spans="1:11" ht="14.25" customHeight="1">
      <c r="A5" s="29"/>
      <c r="B5" s="31" t="s">
        <v>5</v>
      </c>
      <c r="C5" s="168" t="s">
        <v>6</v>
      </c>
      <c r="D5" s="164"/>
      <c r="E5" s="164"/>
      <c r="F5" s="164"/>
      <c r="G5" s="164"/>
      <c r="H5" s="164"/>
      <c r="I5" s="162"/>
      <c r="J5" s="8" t="s">
        <v>7</v>
      </c>
      <c r="K5" s="37" t="s">
        <v>8</v>
      </c>
    </row>
    <row r="6" spans="1:11" ht="14.25" customHeight="1">
      <c r="A6" s="29"/>
      <c r="B6" s="185" t="s">
        <v>9</v>
      </c>
      <c r="C6" s="178" t="s">
        <v>10</v>
      </c>
      <c r="D6" s="179"/>
      <c r="E6" s="179"/>
      <c r="F6" s="179"/>
      <c r="G6" s="179"/>
      <c r="H6" s="179"/>
      <c r="I6" s="173"/>
      <c r="J6" s="8" t="s">
        <v>11</v>
      </c>
      <c r="K6" s="32" t="s">
        <v>12</v>
      </c>
    </row>
    <row r="7" spans="1:11" ht="14.25" customHeight="1">
      <c r="A7" s="29"/>
      <c r="B7" s="186"/>
      <c r="C7" s="174"/>
      <c r="D7" s="160"/>
      <c r="E7" s="160"/>
      <c r="F7" s="160"/>
      <c r="G7" s="160"/>
      <c r="H7" s="160"/>
      <c r="I7" s="175"/>
      <c r="J7" s="9" t="s">
        <v>13</v>
      </c>
      <c r="K7" s="126">
        <v>0</v>
      </c>
    </row>
    <row r="8" spans="1:11" ht="14.25" customHeight="1">
      <c r="A8" s="29"/>
      <c r="B8" s="187"/>
      <c r="C8" s="176"/>
      <c r="D8" s="180"/>
      <c r="E8" s="180"/>
      <c r="F8" s="180"/>
      <c r="G8" s="180"/>
      <c r="H8" s="180"/>
      <c r="I8" s="177"/>
      <c r="J8" s="9" t="s">
        <v>14</v>
      </c>
      <c r="K8" s="126">
        <v>0</v>
      </c>
    </row>
    <row r="9" spans="1:11" ht="7.5" customHeight="1">
      <c r="A9" s="29"/>
      <c r="B9" s="188"/>
      <c r="C9" s="164"/>
      <c r="D9" s="164"/>
      <c r="E9" s="164"/>
      <c r="F9" s="164"/>
      <c r="G9" s="164"/>
      <c r="H9" s="164"/>
      <c r="I9" s="164"/>
      <c r="J9" s="164"/>
      <c r="K9" s="162"/>
    </row>
    <row r="10" spans="1:11" ht="18" customHeight="1">
      <c r="A10" s="29"/>
      <c r="B10" s="38" t="s">
        <v>26</v>
      </c>
      <c r="C10" s="39" t="s">
        <v>378</v>
      </c>
      <c r="D10" s="40" t="s">
        <v>379</v>
      </c>
      <c r="E10" s="40" t="s">
        <v>380</v>
      </c>
      <c r="F10" s="189" t="s">
        <v>381</v>
      </c>
      <c r="G10" s="190"/>
      <c r="H10" s="41" t="s">
        <v>382</v>
      </c>
      <c r="I10" s="42" t="s">
        <v>383</v>
      </c>
      <c r="J10" s="43" t="s">
        <v>384</v>
      </c>
      <c r="K10" s="44" t="s">
        <v>385</v>
      </c>
    </row>
    <row r="11" spans="1:11" ht="24" customHeight="1">
      <c r="A11" s="33"/>
      <c r="B11" s="133" t="s">
        <v>419</v>
      </c>
      <c r="C11" s="57" t="s">
        <v>420</v>
      </c>
      <c r="D11" s="45" t="s">
        <v>420</v>
      </c>
      <c r="E11" s="45" t="s">
        <v>421</v>
      </c>
      <c r="F11" s="191" t="s">
        <v>422</v>
      </c>
      <c r="G11" s="190"/>
      <c r="H11" s="134" t="s">
        <v>423</v>
      </c>
      <c r="I11" s="135" t="s">
        <v>423</v>
      </c>
      <c r="J11" s="58" t="s">
        <v>423</v>
      </c>
      <c r="K11" s="59" t="s">
        <v>423</v>
      </c>
    </row>
    <row r="12" spans="1:11" ht="24" customHeight="1">
      <c r="A12" s="46"/>
      <c r="B12" s="136" t="s">
        <v>419</v>
      </c>
      <c r="C12" s="65" t="s">
        <v>420</v>
      </c>
      <c r="D12" s="66" t="s">
        <v>420</v>
      </c>
      <c r="E12" s="66" t="s">
        <v>421</v>
      </c>
      <c r="F12" s="192" t="s">
        <v>422</v>
      </c>
      <c r="G12" s="190"/>
      <c r="H12" s="137" t="s">
        <v>423</v>
      </c>
      <c r="I12" s="138" t="s">
        <v>423</v>
      </c>
      <c r="J12" s="60" t="s">
        <v>423</v>
      </c>
      <c r="K12" s="67" t="s">
        <v>423</v>
      </c>
    </row>
    <row r="13" spans="1:11" ht="24" customHeight="1">
      <c r="A13" s="46"/>
      <c r="B13" s="136" t="s">
        <v>419</v>
      </c>
      <c r="C13" s="65" t="s">
        <v>420</v>
      </c>
      <c r="D13" s="66" t="s">
        <v>420</v>
      </c>
      <c r="E13" s="66" t="s">
        <v>421</v>
      </c>
      <c r="F13" s="192" t="s">
        <v>422</v>
      </c>
      <c r="G13" s="190"/>
      <c r="H13" s="137" t="s">
        <v>423</v>
      </c>
      <c r="I13" s="138" t="s">
        <v>423</v>
      </c>
      <c r="J13" s="60" t="s">
        <v>423</v>
      </c>
      <c r="K13" s="67" t="s">
        <v>423</v>
      </c>
    </row>
    <row r="14" spans="1:11" ht="24" customHeight="1">
      <c r="A14" s="46"/>
      <c r="B14" s="136" t="s">
        <v>419</v>
      </c>
      <c r="C14" s="65" t="s">
        <v>420</v>
      </c>
      <c r="D14" s="66" t="s">
        <v>420</v>
      </c>
      <c r="E14" s="66" t="s">
        <v>421</v>
      </c>
      <c r="F14" s="192" t="s">
        <v>422</v>
      </c>
      <c r="G14" s="190"/>
      <c r="H14" s="137" t="s">
        <v>423</v>
      </c>
      <c r="I14" s="138" t="s">
        <v>423</v>
      </c>
      <c r="J14" s="60" t="s">
        <v>423</v>
      </c>
      <c r="K14" s="67" t="s">
        <v>423</v>
      </c>
    </row>
    <row r="15" spans="1:11" ht="14.25" customHeight="1">
      <c r="A15" s="47"/>
      <c r="B15" s="48"/>
      <c r="C15" s="49"/>
      <c r="D15" s="49"/>
      <c r="E15" s="49"/>
      <c r="F15" s="49" t="s">
        <v>386</v>
      </c>
      <c r="G15" s="139" t="s">
        <v>423</v>
      </c>
      <c r="H15" s="49" t="s">
        <v>387</v>
      </c>
      <c r="J15" s="50" t="s">
        <v>388</v>
      </c>
      <c r="K15" s="140" t="s">
        <v>423</v>
      </c>
    </row>
    <row r="16" spans="1:11" ht="14.25" customHeight="1">
      <c r="A16" s="47"/>
      <c r="B16" s="48"/>
      <c r="C16" s="49"/>
      <c r="D16" s="49"/>
      <c r="E16" s="49"/>
      <c r="F16" s="49" t="s">
        <v>389</v>
      </c>
      <c r="G16" s="139" t="s">
        <v>423</v>
      </c>
      <c r="H16" s="49"/>
      <c r="I16" s="193" t="s">
        <v>390</v>
      </c>
      <c r="J16" s="194"/>
      <c r="K16" s="140" t="s">
        <v>423</v>
      </c>
    </row>
    <row r="17" spans="1:11" ht="0.75" customHeight="1">
      <c r="A17" s="33"/>
      <c r="B17" s="52"/>
      <c r="C17" s="53"/>
      <c r="D17" s="53"/>
      <c r="E17" s="53"/>
      <c r="F17" s="53"/>
      <c r="G17" s="54"/>
      <c r="H17" s="53"/>
      <c r="I17" s="55"/>
      <c r="J17" s="54"/>
      <c r="K17" s="56"/>
    </row>
    <row r="18" spans="1:11" ht="18" customHeight="1">
      <c r="A18" s="29"/>
      <c r="B18" s="38" t="s">
        <v>32</v>
      </c>
      <c r="C18" s="39" t="s">
        <v>378</v>
      </c>
      <c r="D18" s="40" t="s">
        <v>379</v>
      </c>
      <c r="E18" s="40" t="s">
        <v>380</v>
      </c>
      <c r="F18" s="189" t="s">
        <v>381</v>
      </c>
      <c r="G18" s="190"/>
      <c r="H18" s="41" t="s">
        <v>382</v>
      </c>
      <c r="I18" s="42" t="s">
        <v>383</v>
      </c>
      <c r="J18" s="43" t="s">
        <v>384</v>
      </c>
      <c r="K18" s="44" t="s">
        <v>385</v>
      </c>
    </row>
    <row r="19" spans="1:11" ht="24" customHeight="1">
      <c r="A19" s="33"/>
      <c r="B19" s="133" t="s">
        <v>419</v>
      </c>
      <c r="C19" s="57" t="s">
        <v>420</v>
      </c>
      <c r="D19" s="45" t="s">
        <v>420</v>
      </c>
      <c r="E19" s="45" t="s">
        <v>421</v>
      </c>
      <c r="F19" s="191" t="s">
        <v>422</v>
      </c>
      <c r="G19" s="190"/>
      <c r="H19" s="134" t="s">
        <v>423</v>
      </c>
      <c r="I19" s="135" t="s">
        <v>423</v>
      </c>
      <c r="J19" s="58" t="s">
        <v>423</v>
      </c>
      <c r="K19" s="59" t="s">
        <v>423</v>
      </c>
    </row>
    <row r="20" spans="1:11" ht="36" customHeight="1">
      <c r="A20" s="46"/>
      <c r="B20" s="136" t="s">
        <v>419</v>
      </c>
      <c r="C20" s="65" t="s">
        <v>420</v>
      </c>
      <c r="D20" s="66" t="s">
        <v>420</v>
      </c>
      <c r="E20" s="66" t="s">
        <v>421</v>
      </c>
      <c r="F20" s="192" t="s">
        <v>422</v>
      </c>
      <c r="G20" s="190"/>
      <c r="H20" s="137" t="s">
        <v>423</v>
      </c>
      <c r="I20" s="138" t="s">
        <v>423</v>
      </c>
      <c r="J20" s="60" t="s">
        <v>423</v>
      </c>
      <c r="K20" s="67" t="s">
        <v>423</v>
      </c>
    </row>
    <row r="21" spans="1:11" ht="24" customHeight="1">
      <c r="A21" s="46"/>
      <c r="B21" s="136" t="s">
        <v>419</v>
      </c>
      <c r="C21" s="65" t="s">
        <v>420</v>
      </c>
      <c r="D21" s="66" t="s">
        <v>420</v>
      </c>
      <c r="E21" s="66" t="s">
        <v>421</v>
      </c>
      <c r="F21" s="192" t="s">
        <v>422</v>
      </c>
      <c r="G21" s="190"/>
      <c r="H21" s="137" t="s">
        <v>423</v>
      </c>
      <c r="I21" s="138" t="s">
        <v>423</v>
      </c>
      <c r="J21" s="60" t="s">
        <v>423</v>
      </c>
      <c r="K21" s="67" t="s">
        <v>423</v>
      </c>
    </row>
    <row r="22" spans="1:11" ht="24" customHeight="1">
      <c r="A22" s="46"/>
      <c r="B22" s="136" t="s">
        <v>419</v>
      </c>
      <c r="C22" s="65" t="s">
        <v>420</v>
      </c>
      <c r="D22" s="66" t="s">
        <v>420</v>
      </c>
      <c r="E22" s="66" t="s">
        <v>421</v>
      </c>
      <c r="F22" s="192" t="s">
        <v>422</v>
      </c>
      <c r="G22" s="190"/>
      <c r="H22" s="137" t="s">
        <v>423</v>
      </c>
      <c r="I22" s="138" t="s">
        <v>423</v>
      </c>
      <c r="J22" s="60" t="s">
        <v>423</v>
      </c>
      <c r="K22" s="67" t="s">
        <v>423</v>
      </c>
    </row>
    <row r="23" spans="1:11" ht="24" customHeight="1">
      <c r="A23" s="46"/>
      <c r="B23" s="141" t="s">
        <v>419</v>
      </c>
      <c r="C23" s="61" t="s">
        <v>420</v>
      </c>
      <c r="D23" s="62" t="s">
        <v>420</v>
      </c>
      <c r="E23" s="62" t="s">
        <v>421</v>
      </c>
      <c r="F23" s="195" t="s">
        <v>422</v>
      </c>
      <c r="G23" s="190"/>
      <c r="H23" s="63" t="s">
        <v>423</v>
      </c>
      <c r="I23" s="142" t="s">
        <v>423</v>
      </c>
      <c r="J23" s="64" t="s">
        <v>423</v>
      </c>
      <c r="K23" s="68" t="s">
        <v>423</v>
      </c>
    </row>
    <row r="24" spans="1:11" ht="24" customHeight="1">
      <c r="A24" s="46"/>
      <c r="B24" s="141" t="s">
        <v>419</v>
      </c>
      <c r="C24" s="61" t="s">
        <v>420</v>
      </c>
      <c r="D24" s="62" t="s">
        <v>420</v>
      </c>
      <c r="E24" s="62" t="s">
        <v>421</v>
      </c>
      <c r="F24" s="195" t="s">
        <v>422</v>
      </c>
      <c r="G24" s="190"/>
      <c r="H24" s="63" t="s">
        <v>423</v>
      </c>
      <c r="I24" s="142" t="s">
        <v>423</v>
      </c>
      <c r="J24" s="64" t="s">
        <v>423</v>
      </c>
      <c r="K24" s="68" t="s">
        <v>423</v>
      </c>
    </row>
    <row r="25" spans="1:11" ht="24" customHeight="1">
      <c r="A25" s="46"/>
      <c r="B25" s="141" t="s">
        <v>419</v>
      </c>
      <c r="C25" s="61" t="s">
        <v>420</v>
      </c>
      <c r="D25" s="62" t="s">
        <v>420</v>
      </c>
      <c r="E25" s="62" t="s">
        <v>421</v>
      </c>
      <c r="F25" s="195" t="s">
        <v>422</v>
      </c>
      <c r="G25" s="190"/>
      <c r="H25" s="63" t="s">
        <v>423</v>
      </c>
      <c r="I25" s="142" t="s">
        <v>423</v>
      </c>
      <c r="J25" s="64" t="s">
        <v>423</v>
      </c>
      <c r="K25" s="68" t="s">
        <v>423</v>
      </c>
    </row>
    <row r="26" spans="1:11" ht="24" customHeight="1">
      <c r="A26" s="46"/>
      <c r="B26" s="141" t="s">
        <v>419</v>
      </c>
      <c r="C26" s="61" t="s">
        <v>420</v>
      </c>
      <c r="D26" s="62" t="s">
        <v>420</v>
      </c>
      <c r="E26" s="62" t="s">
        <v>421</v>
      </c>
      <c r="F26" s="195" t="s">
        <v>422</v>
      </c>
      <c r="G26" s="190"/>
      <c r="H26" s="63" t="s">
        <v>423</v>
      </c>
      <c r="I26" s="142" t="s">
        <v>423</v>
      </c>
      <c r="J26" s="64" t="s">
        <v>423</v>
      </c>
      <c r="K26" s="68" t="s">
        <v>423</v>
      </c>
    </row>
    <row r="27" spans="1:11" ht="14.25" customHeight="1">
      <c r="A27" s="47"/>
      <c r="B27" s="48"/>
      <c r="C27" s="49"/>
      <c r="D27" s="49"/>
      <c r="E27" s="49"/>
      <c r="F27" s="49" t="s">
        <v>386</v>
      </c>
      <c r="G27" s="139" t="s">
        <v>423</v>
      </c>
      <c r="H27" s="49" t="s">
        <v>387</v>
      </c>
      <c r="I27" s="51">
        <v>0</v>
      </c>
      <c r="J27" s="50" t="s">
        <v>388</v>
      </c>
      <c r="K27" s="140" t="s">
        <v>423</v>
      </c>
    </row>
    <row r="28" spans="1:11" ht="14.25" customHeight="1">
      <c r="A28" s="47"/>
      <c r="B28" s="48"/>
      <c r="C28" s="49"/>
      <c r="D28" s="49"/>
      <c r="E28" s="49"/>
      <c r="F28" s="49" t="s">
        <v>389</v>
      </c>
      <c r="G28" s="139" t="s">
        <v>423</v>
      </c>
      <c r="H28" s="49"/>
      <c r="I28" s="193" t="s">
        <v>390</v>
      </c>
      <c r="J28" s="194"/>
      <c r="K28" s="140" t="s">
        <v>423</v>
      </c>
    </row>
    <row r="29" spans="1:11" ht="0.75" customHeight="1">
      <c r="A29" s="33"/>
      <c r="B29" s="52"/>
      <c r="C29" s="53"/>
      <c r="D29" s="53"/>
      <c r="E29" s="53"/>
      <c r="F29" s="53"/>
      <c r="G29" s="54"/>
      <c r="H29" s="53"/>
      <c r="I29" s="55"/>
      <c r="J29" s="54"/>
      <c r="K29" s="56"/>
    </row>
    <row r="30" spans="1:11" ht="0.75" customHeight="1">
      <c r="A30" s="33"/>
      <c r="B30" s="52"/>
      <c r="C30" s="53"/>
      <c r="D30" s="53"/>
      <c r="E30" s="53"/>
      <c r="F30" s="53"/>
      <c r="G30" s="54"/>
      <c r="H30" s="53"/>
      <c r="I30" s="55"/>
      <c r="J30" s="54"/>
      <c r="K30" s="56"/>
    </row>
  </sheetData>
  <mergeCells count="24">
    <mergeCell ref="F26:G26"/>
    <mergeCell ref="I28:J28"/>
    <mergeCell ref="F18:G18"/>
    <mergeCell ref="F19:G19"/>
    <mergeCell ref="F20:G20"/>
    <mergeCell ref="F21:G21"/>
    <mergeCell ref="F22:G22"/>
    <mergeCell ref="F23:G23"/>
    <mergeCell ref="F24:G24"/>
    <mergeCell ref="F12:G12"/>
    <mergeCell ref="F13:G13"/>
    <mergeCell ref="F14:G14"/>
    <mergeCell ref="I16:J16"/>
    <mergeCell ref="F25:G25"/>
    <mergeCell ref="B6:B8"/>
    <mergeCell ref="C6:I8"/>
    <mergeCell ref="B9:K9"/>
    <mergeCell ref="F10:G10"/>
    <mergeCell ref="F11:G11"/>
    <mergeCell ref="C2:I2"/>
    <mergeCell ref="J2:K2"/>
    <mergeCell ref="B3:K3"/>
    <mergeCell ref="C4:I4"/>
    <mergeCell ref="C5:I5"/>
  </mergeCells>
  <pageMargins left="0.39370078740157477" right="0.39370078740157477" top="0.59055118110236215" bottom="0.59055118110236215" header="0" footer="0"/>
  <pageSetup paperSize="9" fitToHeight="0" orientation="landscape"/>
  <headerFooter>
    <oddHeader>&amp;L &amp;CSociedade de Portos e Hidrovias</oddHeader>
    <oddFooter>&amp;L &amp;CPorto Velho / RO  /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1"/>
  <sheetViews>
    <sheetView workbookViewId="0">
      <selection activeCell="F6" sqref="F6"/>
    </sheetView>
  </sheetViews>
  <sheetFormatPr defaultColWidth="12.58203125" defaultRowHeight="15" customHeight="1"/>
  <cols>
    <col min="1" max="1" width="1.33203125" customWidth="1"/>
    <col min="2" max="2" width="4.83203125" customWidth="1"/>
    <col min="3" max="3" width="14.5" customWidth="1"/>
    <col min="4" max="4" width="123.5" customWidth="1"/>
    <col min="5" max="5" width="14.25" customWidth="1"/>
    <col min="6" max="6" width="21.25" customWidth="1"/>
    <col min="7" max="7" width="1.33203125" customWidth="1"/>
  </cols>
  <sheetData>
    <row r="1" spans="1:7" ht="15.5">
      <c r="A1" s="101"/>
      <c r="B1" s="101"/>
      <c r="C1" s="101"/>
      <c r="D1" s="102"/>
      <c r="E1" s="103"/>
      <c r="F1" s="104"/>
      <c r="G1" s="105"/>
    </row>
    <row r="2" spans="1:7" ht="90" customHeight="1">
      <c r="A2" s="94"/>
      <c r="B2" s="161" t="s">
        <v>418</v>
      </c>
      <c r="C2" s="164"/>
      <c r="D2" s="3" t="s">
        <v>0</v>
      </c>
      <c r="E2" s="165"/>
      <c r="F2" s="162"/>
      <c r="G2" s="106"/>
    </row>
    <row r="3" spans="1:7" ht="35">
      <c r="A3" s="94"/>
      <c r="B3" s="166" t="s">
        <v>405</v>
      </c>
      <c r="C3" s="164"/>
      <c r="D3" s="164"/>
      <c r="E3" s="164"/>
      <c r="F3" s="162"/>
      <c r="G3" s="30"/>
    </row>
    <row r="4" spans="1:7" ht="15.5">
      <c r="A4" s="94"/>
      <c r="B4" s="196" t="s">
        <v>2</v>
      </c>
      <c r="C4" s="162"/>
      <c r="D4" s="4" t="s">
        <v>3</v>
      </c>
      <c r="E4" s="77" t="s">
        <v>4</v>
      </c>
      <c r="F4" s="6">
        <v>44501</v>
      </c>
    </row>
    <row r="5" spans="1:7" ht="15.5">
      <c r="A5" s="94"/>
      <c r="B5" s="196" t="s">
        <v>5</v>
      </c>
      <c r="C5" s="162"/>
      <c r="D5" s="4" t="s">
        <v>6</v>
      </c>
      <c r="E5" s="77" t="s">
        <v>7</v>
      </c>
      <c r="F5" s="7" t="s">
        <v>8</v>
      </c>
    </row>
    <row r="6" spans="1:7" ht="52">
      <c r="A6" s="94"/>
      <c r="B6" s="197" t="s">
        <v>9</v>
      </c>
      <c r="C6" s="173"/>
      <c r="D6" s="178" t="s">
        <v>10</v>
      </c>
      <c r="E6" s="78" t="s">
        <v>11</v>
      </c>
      <c r="F6" s="37" t="s">
        <v>12</v>
      </c>
    </row>
    <row r="7" spans="1:7" ht="15.5">
      <c r="A7" s="94"/>
      <c r="B7" s="176"/>
      <c r="C7" s="177"/>
      <c r="D7" s="174"/>
      <c r="E7" s="107" t="s">
        <v>404</v>
      </c>
      <c r="F7" s="143">
        <v>0</v>
      </c>
    </row>
    <row r="8" spans="1:7" ht="7.5" customHeight="1">
      <c r="A8" s="94"/>
      <c r="B8" s="202"/>
      <c r="C8" s="164"/>
      <c r="D8" s="164"/>
      <c r="E8" s="164"/>
      <c r="F8" s="162"/>
      <c r="G8" s="108"/>
    </row>
    <row r="9" spans="1:7" ht="15.5">
      <c r="A9" s="101"/>
      <c r="B9" s="109" t="s">
        <v>15</v>
      </c>
      <c r="C9" s="203" t="s">
        <v>18</v>
      </c>
      <c r="D9" s="162"/>
      <c r="E9" s="110" t="s">
        <v>406</v>
      </c>
      <c r="F9" s="111" t="s">
        <v>407</v>
      </c>
      <c r="G9" s="112"/>
    </row>
    <row r="10" spans="1:7" ht="14.5">
      <c r="A10" s="113"/>
      <c r="B10" s="114">
        <v>1</v>
      </c>
      <c r="C10" s="204" t="s">
        <v>408</v>
      </c>
      <c r="D10" s="179"/>
      <c r="E10" s="115"/>
      <c r="F10" s="144">
        <v>0</v>
      </c>
      <c r="G10" s="116"/>
    </row>
    <row r="11" spans="1:7" ht="14.5">
      <c r="A11" s="113"/>
      <c r="B11" s="117">
        <v>2</v>
      </c>
      <c r="C11" s="205" t="s">
        <v>409</v>
      </c>
      <c r="D11" s="160"/>
      <c r="E11" s="118"/>
      <c r="F11" s="145">
        <v>0</v>
      </c>
      <c r="G11" s="116"/>
    </row>
    <row r="12" spans="1:7" ht="14.5">
      <c r="A12" s="113"/>
      <c r="B12" s="117">
        <v>3</v>
      </c>
      <c r="C12" s="205" t="s">
        <v>410</v>
      </c>
      <c r="D12" s="160"/>
      <c r="E12" s="118"/>
      <c r="F12" s="145">
        <v>0</v>
      </c>
      <c r="G12" s="116"/>
    </row>
    <row r="13" spans="1:7" ht="14.5">
      <c r="A13" s="113"/>
      <c r="B13" s="117">
        <v>4</v>
      </c>
      <c r="C13" s="205" t="s">
        <v>411</v>
      </c>
      <c r="D13" s="160"/>
      <c r="E13" s="118"/>
      <c r="F13" s="145">
        <v>0</v>
      </c>
      <c r="G13" s="116"/>
    </row>
    <row r="14" spans="1:7" ht="14.5">
      <c r="A14" s="113"/>
      <c r="B14" s="117">
        <v>5</v>
      </c>
      <c r="C14" s="205" t="s">
        <v>412</v>
      </c>
      <c r="D14" s="160"/>
      <c r="E14" s="118"/>
      <c r="F14" s="145">
        <v>0</v>
      </c>
      <c r="G14" s="116"/>
    </row>
    <row r="15" spans="1:7" ht="14.5">
      <c r="A15" s="113"/>
      <c r="B15" s="117">
        <v>6</v>
      </c>
      <c r="C15" s="198" t="s">
        <v>413</v>
      </c>
      <c r="D15" s="160"/>
      <c r="E15" s="146">
        <f>SUM(E16:E18)</f>
        <v>0</v>
      </c>
      <c r="F15" s="147">
        <f>E15</f>
        <v>0</v>
      </c>
      <c r="G15" s="116"/>
    </row>
    <row r="16" spans="1:7" ht="15.75" customHeight="1">
      <c r="A16" s="119"/>
      <c r="B16" s="120" t="s">
        <v>97</v>
      </c>
      <c r="C16" s="199" t="s">
        <v>414</v>
      </c>
      <c r="D16" s="160"/>
      <c r="E16" s="148">
        <v>0</v>
      </c>
      <c r="F16" s="121"/>
      <c r="G16" s="116"/>
    </row>
    <row r="17" spans="1:7" ht="15.75" customHeight="1">
      <c r="A17" s="113"/>
      <c r="B17" s="120" t="s">
        <v>114</v>
      </c>
      <c r="C17" s="199" t="s">
        <v>415</v>
      </c>
      <c r="D17" s="160"/>
      <c r="E17" s="148">
        <v>0</v>
      </c>
      <c r="F17" s="121"/>
      <c r="G17" s="116"/>
    </row>
    <row r="18" spans="1:7" ht="15.75" customHeight="1">
      <c r="A18" s="113"/>
      <c r="B18" s="120" t="s">
        <v>131</v>
      </c>
      <c r="C18" s="199" t="s">
        <v>416</v>
      </c>
      <c r="D18" s="160"/>
      <c r="E18" s="148">
        <v>0</v>
      </c>
      <c r="F18" s="121"/>
      <c r="G18" s="116"/>
    </row>
    <row r="19" spans="1:7" ht="7.5" customHeight="1">
      <c r="A19" s="122"/>
      <c r="B19" s="200"/>
      <c r="C19" s="160"/>
      <c r="D19" s="160"/>
      <c r="E19" s="160"/>
      <c r="F19" s="175"/>
      <c r="G19" s="116"/>
    </row>
    <row r="20" spans="1:7" ht="37.5" customHeight="1">
      <c r="A20" s="122"/>
      <c r="B20" s="201" t="s">
        <v>374</v>
      </c>
      <c r="C20" s="164"/>
      <c r="D20" s="164"/>
      <c r="E20" s="162"/>
      <c r="F20" s="123">
        <f>SUM(F10:F15)</f>
        <v>0</v>
      </c>
      <c r="G20" s="124"/>
    </row>
    <row r="21" spans="1:7" ht="15.75" customHeight="1"/>
  </sheetData>
  <mergeCells count="20">
    <mergeCell ref="C18:D18"/>
    <mergeCell ref="B19:F19"/>
    <mergeCell ref="B20:E20"/>
    <mergeCell ref="B8:F8"/>
    <mergeCell ref="C9:D9"/>
    <mergeCell ref="C10:D10"/>
    <mergeCell ref="C11:D11"/>
    <mergeCell ref="C12:D12"/>
    <mergeCell ref="C13:D13"/>
    <mergeCell ref="C14:D14"/>
    <mergeCell ref="B6:C7"/>
    <mergeCell ref="D6:D7"/>
    <mergeCell ref="C15:D15"/>
    <mergeCell ref="C16:D16"/>
    <mergeCell ref="C17:D17"/>
    <mergeCell ref="B2:C2"/>
    <mergeCell ref="E2:F2"/>
    <mergeCell ref="B3:F3"/>
    <mergeCell ref="B4:C4"/>
    <mergeCell ref="B5:C5"/>
  </mergeCells>
  <printOptions horizontalCentered="1"/>
  <pageMargins left="0.39370078740157477" right="0.62992125984251968" top="0.59055118110236227" bottom="0.59055118110236227" header="0" footer="0"/>
  <pageSetup paperSize="9" fitToHeight="0" orientation="landscape"/>
  <headerFooter>
    <oddFooter>&amp;R&amp;P /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1"/>
  <sheetViews>
    <sheetView workbookViewId="0">
      <selection activeCell="F6" sqref="F6"/>
    </sheetView>
  </sheetViews>
  <sheetFormatPr defaultColWidth="12.58203125" defaultRowHeight="15" customHeight="1"/>
  <cols>
    <col min="1" max="1" width="1.33203125" customWidth="1"/>
    <col min="2" max="2" width="4.83203125" customWidth="1"/>
    <col min="3" max="3" width="14.5" customWidth="1"/>
    <col min="4" max="4" width="123.5" customWidth="1"/>
    <col min="5" max="5" width="14.25" customWidth="1"/>
    <col min="6" max="6" width="21.25" customWidth="1"/>
    <col min="7" max="7" width="1.33203125" customWidth="1"/>
  </cols>
  <sheetData>
    <row r="1" spans="1:7" ht="15.5">
      <c r="A1" s="101"/>
      <c r="B1" s="101"/>
      <c r="C1" s="101"/>
      <c r="D1" s="102"/>
      <c r="E1" s="103"/>
      <c r="F1" s="104"/>
      <c r="G1" s="105"/>
    </row>
    <row r="2" spans="1:7" ht="90" customHeight="1">
      <c r="A2" s="94"/>
      <c r="B2" s="161" t="s">
        <v>418</v>
      </c>
      <c r="C2" s="164"/>
      <c r="D2" s="3" t="s">
        <v>0</v>
      </c>
      <c r="E2" s="165"/>
      <c r="F2" s="162"/>
      <c r="G2" s="106"/>
    </row>
    <row r="3" spans="1:7" ht="35">
      <c r="A3" s="94"/>
      <c r="B3" s="166" t="s">
        <v>417</v>
      </c>
      <c r="C3" s="164"/>
      <c r="D3" s="164"/>
      <c r="E3" s="164"/>
      <c r="F3" s="162"/>
      <c r="G3" s="30"/>
    </row>
    <row r="4" spans="1:7" ht="15.5">
      <c r="A4" s="94"/>
      <c r="B4" s="196" t="s">
        <v>2</v>
      </c>
      <c r="C4" s="162"/>
      <c r="D4" s="4" t="s">
        <v>3</v>
      </c>
      <c r="E4" s="77" t="s">
        <v>4</v>
      </c>
      <c r="F4" s="6">
        <v>44501</v>
      </c>
    </row>
    <row r="5" spans="1:7" ht="15.5">
      <c r="A5" s="94"/>
      <c r="B5" s="196" t="s">
        <v>5</v>
      </c>
      <c r="C5" s="162"/>
      <c r="D5" s="4" t="s">
        <v>6</v>
      </c>
      <c r="E5" s="77" t="s">
        <v>7</v>
      </c>
      <c r="F5" s="7" t="s">
        <v>8</v>
      </c>
    </row>
    <row r="6" spans="1:7" ht="52">
      <c r="A6" s="94"/>
      <c r="B6" s="197" t="s">
        <v>9</v>
      </c>
      <c r="C6" s="173"/>
      <c r="D6" s="178" t="s">
        <v>10</v>
      </c>
      <c r="E6" s="78" t="s">
        <v>11</v>
      </c>
      <c r="F6" s="37" t="s">
        <v>12</v>
      </c>
    </row>
    <row r="7" spans="1:7" ht="15.5">
      <c r="A7" s="94"/>
      <c r="B7" s="176"/>
      <c r="C7" s="177"/>
      <c r="D7" s="174"/>
      <c r="E7" s="107" t="s">
        <v>404</v>
      </c>
      <c r="F7" s="143">
        <v>0</v>
      </c>
    </row>
    <row r="8" spans="1:7" ht="7.5" customHeight="1">
      <c r="A8" s="94"/>
      <c r="B8" s="202"/>
      <c r="C8" s="164"/>
      <c r="D8" s="164"/>
      <c r="E8" s="164"/>
      <c r="F8" s="162"/>
      <c r="G8" s="108"/>
    </row>
    <row r="9" spans="1:7" ht="15.5">
      <c r="A9" s="101"/>
      <c r="B9" s="109" t="s">
        <v>15</v>
      </c>
      <c r="C9" s="203" t="s">
        <v>18</v>
      </c>
      <c r="D9" s="162"/>
      <c r="E9" s="110" t="s">
        <v>406</v>
      </c>
      <c r="F9" s="111" t="s">
        <v>407</v>
      </c>
      <c r="G9" s="112"/>
    </row>
    <row r="10" spans="1:7" ht="14.5">
      <c r="A10" s="113"/>
      <c r="B10" s="114">
        <v>1</v>
      </c>
      <c r="C10" s="204" t="s">
        <v>408</v>
      </c>
      <c r="D10" s="179"/>
      <c r="E10" s="115"/>
      <c r="F10" s="144">
        <v>0</v>
      </c>
      <c r="G10" s="116"/>
    </row>
    <row r="11" spans="1:7" ht="14.5">
      <c r="A11" s="113"/>
      <c r="B11" s="117">
        <v>2</v>
      </c>
      <c r="C11" s="205" t="s">
        <v>409</v>
      </c>
      <c r="D11" s="160"/>
      <c r="E11" s="118"/>
      <c r="F11" s="145">
        <v>0</v>
      </c>
      <c r="G11" s="116"/>
    </row>
    <row r="12" spans="1:7" ht="14.5">
      <c r="A12" s="113"/>
      <c r="B12" s="117">
        <v>3</v>
      </c>
      <c r="C12" s="205" t="s">
        <v>410</v>
      </c>
      <c r="D12" s="160"/>
      <c r="E12" s="118"/>
      <c r="F12" s="145">
        <v>0</v>
      </c>
      <c r="G12" s="116"/>
    </row>
    <row r="13" spans="1:7" ht="14.5">
      <c r="A13" s="113"/>
      <c r="B13" s="117">
        <v>4</v>
      </c>
      <c r="C13" s="205" t="s">
        <v>411</v>
      </c>
      <c r="D13" s="160"/>
      <c r="E13" s="118"/>
      <c r="F13" s="145">
        <v>0</v>
      </c>
      <c r="G13" s="116"/>
    </row>
    <row r="14" spans="1:7" ht="14.5">
      <c r="A14" s="113"/>
      <c r="B14" s="117">
        <v>5</v>
      </c>
      <c r="C14" s="205" t="s">
        <v>412</v>
      </c>
      <c r="D14" s="160"/>
      <c r="E14" s="118"/>
      <c r="F14" s="145">
        <v>0</v>
      </c>
      <c r="G14" s="116"/>
    </row>
    <row r="15" spans="1:7" ht="14.5">
      <c r="A15" s="113"/>
      <c r="B15" s="117">
        <v>6</v>
      </c>
      <c r="C15" s="198" t="s">
        <v>413</v>
      </c>
      <c r="D15" s="160"/>
      <c r="E15" s="146">
        <f>SUM(E16:E18)</f>
        <v>0</v>
      </c>
      <c r="F15" s="147">
        <f>E15</f>
        <v>0</v>
      </c>
      <c r="G15" s="116"/>
    </row>
    <row r="16" spans="1:7" ht="15.75" customHeight="1">
      <c r="A16" s="119"/>
      <c r="B16" s="120" t="s">
        <v>97</v>
      </c>
      <c r="C16" s="199" t="s">
        <v>414</v>
      </c>
      <c r="D16" s="160"/>
      <c r="E16" s="148">
        <v>0</v>
      </c>
      <c r="F16" s="121"/>
      <c r="G16" s="116"/>
    </row>
    <row r="17" spans="1:7" ht="15.75" customHeight="1">
      <c r="A17" s="113"/>
      <c r="B17" s="120" t="s">
        <v>114</v>
      </c>
      <c r="C17" s="199" t="s">
        <v>415</v>
      </c>
      <c r="D17" s="160"/>
      <c r="E17" s="148">
        <v>0</v>
      </c>
      <c r="F17" s="121"/>
      <c r="G17" s="116"/>
    </row>
    <row r="18" spans="1:7" ht="15.75" customHeight="1">
      <c r="A18" s="113"/>
      <c r="B18" s="120" t="s">
        <v>131</v>
      </c>
      <c r="C18" s="199" t="s">
        <v>416</v>
      </c>
      <c r="D18" s="160"/>
      <c r="E18" s="148">
        <v>0</v>
      </c>
      <c r="F18" s="121"/>
      <c r="G18" s="116"/>
    </row>
    <row r="19" spans="1:7" ht="7.5" customHeight="1">
      <c r="A19" s="122"/>
      <c r="B19" s="200"/>
      <c r="C19" s="160"/>
      <c r="D19" s="160"/>
      <c r="E19" s="160"/>
      <c r="F19" s="175"/>
      <c r="G19" s="116"/>
    </row>
    <row r="20" spans="1:7" ht="37.5" customHeight="1">
      <c r="A20" s="122"/>
      <c r="B20" s="201" t="s">
        <v>374</v>
      </c>
      <c r="C20" s="164"/>
      <c r="D20" s="164"/>
      <c r="E20" s="162"/>
      <c r="F20" s="123">
        <f>SUM(F10:F15)</f>
        <v>0</v>
      </c>
      <c r="G20" s="124"/>
    </row>
    <row r="21" spans="1:7" ht="15.75" customHeight="1"/>
  </sheetData>
  <mergeCells count="20">
    <mergeCell ref="C18:D18"/>
    <mergeCell ref="B19:F19"/>
    <mergeCell ref="B20:E20"/>
    <mergeCell ref="B8:F8"/>
    <mergeCell ref="C9:D9"/>
    <mergeCell ref="C10:D10"/>
    <mergeCell ref="C11:D11"/>
    <mergeCell ref="C12:D12"/>
    <mergeCell ref="C13:D13"/>
    <mergeCell ref="C14:D14"/>
    <mergeCell ref="B6:C7"/>
    <mergeCell ref="D6:D7"/>
    <mergeCell ref="C15:D15"/>
    <mergeCell ref="C16:D16"/>
    <mergeCell ref="C17:D17"/>
    <mergeCell ref="B2:C2"/>
    <mergeCell ref="E2:F2"/>
    <mergeCell ref="B3:F3"/>
    <mergeCell ref="B4:C4"/>
    <mergeCell ref="B5:C5"/>
  </mergeCells>
  <printOptions horizontalCentered="1"/>
  <pageMargins left="0.39370078740157477" right="0.59055118110236227" top="0.59055118110236227" bottom="0.59055118110236227" header="0" footer="0"/>
  <pageSetup paperSize="9" fitToHeight="0" orientation="landscape"/>
  <headerFooter>
    <oddHeader>&amp;CSociedade de Portos e Hidrovias</oddHeader>
    <oddFooter>&amp;CPorto Velho / RO /&amp;R&amp;P /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6"/>
  <sheetViews>
    <sheetView showGridLines="0" tabSelected="1" workbookViewId="0">
      <selection activeCell="J44" sqref="J44:K45"/>
    </sheetView>
  </sheetViews>
  <sheetFormatPr defaultColWidth="12.58203125" defaultRowHeight="15" customHeight="1"/>
  <cols>
    <col min="1" max="1" width="1.33203125" customWidth="1"/>
    <col min="2" max="2" width="18.83203125" customWidth="1"/>
    <col min="3" max="3" width="56" customWidth="1"/>
    <col min="4" max="9" width="11.33203125" customWidth="1"/>
    <col min="10" max="10" width="17.5" customWidth="1"/>
    <col min="11" max="11" width="18.75" customWidth="1"/>
    <col min="12" max="12" width="10.75" customWidth="1"/>
    <col min="13" max="13" width="14.75" customWidth="1"/>
  </cols>
  <sheetData>
    <row r="1" spans="1:13" ht="12.75" customHeight="1">
      <c r="A1" s="69"/>
      <c r="B1" s="70"/>
      <c r="C1" s="70"/>
      <c r="D1" s="71"/>
      <c r="E1" s="71"/>
      <c r="F1" s="71"/>
      <c r="G1" s="71"/>
      <c r="H1" s="71"/>
      <c r="I1" s="71"/>
      <c r="J1" s="72"/>
      <c r="K1" s="72"/>
      <c r="L1" s="69"/>
      <c r="M1" s="73"/>
    </row>
    <row r="2" spans="1:13" ht="90" customHeight="1">
      <c r="A2" s="74"/>
      <c r="B2" s="125" t="s">
        <v>418</v>
      </c>
      <c r="C2" s="163" t="s">
        <v>0</v>
      </c>
      <c r="D2" s="164"/>
      <c r="E2" s="164"/>
      <c r="F2" s="164"/>
      <c r="G2" s="164"/>
      <c r="H2" s="164"/>
      <c r="I2" s="164"/>
      <c r="J2" s="165"/>
      <c r="K2" s="162"/>
      <c r="L2" s="72"/>
      <c r="M2" s="75"/>
    </row>
    <row r="3" spans="1:13" ht="35">
      <c r="A3" s="72"/>
      <c r="B3" s="166" t="s">
        <v>391</v>
      </c>
      <c r="C3" s="164"/>
      <c r="D3" s="164"/>
      <c r="E3" s="164"/>
      <c r="F3" s="164"/>
      <c r="G3" s="164"/>
      <c r="H3" s="164"/>
      <c r="I3" s="164"/>
      <c r="J3" s="164"/>
      <c r="K3" s="162"/>
      <c r="L3" s="72"/>
      <c r="M3" s="75"/>
    </row>
    <row r="4" spans="1:13" ht="12.75" customHeight="1">
      <c r="A4" s="74"/>
      <c r="B4" s="76" t="s">
        <v>2</v>
      </c>
      <c r="C4" s="168" t="s">
        <v>3</v>
      </c>
      <c r="D4" s="164"/>
      <c r="E4" s="164"/>
      <c r="F4" s="164"/>
      <c r="G4" s="164"/>
      <c r="H4" s="164"/>
      <c r="I4" s="164"/>
      <c r="J4" s="77" t="s">
        <v>4</v>
      </c>
      <c r="K4" s="6">
        <v>44501</v>
      </c>
      <c r="L4" s="72"/>
      <c r="M4" s="75"/>
    </row>
    <row r="5" spans="1:13" ht="12.75" customHeight="1">
      <c r="A5" s="74"/>
      <c r="B5" s="76" t="s">
        <v>5</v>
      </c>
      <c r="C5" s="168" t="s">
        <v>6</v>
      </c>
      <c r="D5" s="164"/>
      <c r="E5" s="164"/>
      <c r="F5" s="164"/>
      <c r="G5" s="164"/>
      <c r="H5" s="164"/>
      <c r="I5" s="164"/>
      <c r="J5" s="77" t="s">
        <v>7</v>
      </c>
      <c r="K5" s="7" t="s">
        <v>8</v>
      </c>
      <c r="L5" s="72"/>
      <c r="M5" s="75"/>
    </row>
    <row r="6" spans="1:13" ht="60">
      <c r="A6" s="74"/>
      <c r="B6" s="227" t="s">
        <v>9</v>
      </c>
      <c r="C6" s="178" t="s">
        <v>10</v>
      </c>
      <c r="D6" s="179"/>
      <c r="E6" s="179"/>
      <c r="F6" s="179"/>
      <c r="G6" s="179"/>
      <c r="H6" s="179"/>
      <c r="I6" s="173"/>
      <c r="J6" s="78" t="s">
        <v>11</v>
      </c>
      <c r="K6" s="158" t="s">
        <v>12</v>
      </c>
      <c r="L6" s="79"/>
      <c r="M6" s="75"/>
    </row>
    <row r="7" spans="1:13" ht="12.75" customHeight="1">
      <c r="A7" s="74"/>
      <c r="B7" s="186"/>
      <c r="C7" s="174"/>
      <c r="D7" s="160"/>
      <c r="E7" s="160"/>
      <c r="F7" s="160"/>
      <c r="G7" s="160"/>
      <c r="H7" s="160"/>
      <c r="I7" s="175"/>
      <c r="J7" s="80" t="s">
        <v>13</v>
      </c>
      <c r="K7" s="149">
        <v>0</v>
      </c>
      <c r="L7" s="79"/>
      <c r="M7" s="75"/>
    </row>
    <row r="8" spans="1:13" ht="12.75" customHeight="1">
      <c r="A8" s="81"/>
      <c r="B8" s="187"/>
      <c r="C8" s="176"/>
      <c r="D8" s="180"/>
      <c r="E8" s="180"/>
      <c r="F8" s="180"/>
      <c r="G8" s="180"/>
      <c r="H8" s="180"/>
      <c r="I8" s="177"/>
      <c r="J8" s="80" t="s">
        <v>14</v>
      </c>
      <c r="K8" s="149">
        <v>0</v>
      </c>
      <c r="L8" s="81"/>
      <c r="M8" s="75"/>
    </row>
    <row r="9" spans="1:13" ht="7.5" customHeight="1">
      <c r="A9" s="82"/>
      <c r="B9" s="222"/>
      <c r="C9" s="164"/>
      <c r="D9" s="164"/>
      <c r="E9" s="164"/>
      <c r="F9" s="164"/>
      <c r="G9" s="164"/>
      <c r="H9" s="164"/>
      <c r="I9" s="164"/>
      <c r="J9" s="164"/>
      <c r="K9" s="162"/>
      <c r="L9" s="83"/>
      <c r="M9" s="84"/>
    </row>
    <row r="10" spans="1:13" ht="13.5" customHeight="1">
      <c r="A10" s="85"/>
      <c r="B10" s="228" t="s">
        <v>15</v>
      </c>
      <c r="C10" s="225" t="s">
        <v>392</v>
      </c>
      <c r="D10" s="223" t="s">
        <v>393</v>
      </c>
      <c r="E10" s="224"/>
      <c r="F10" s="224"/>
      <c r="G10" s="224"/>
      <c r="H10" s="224"/>
      <c r="I10" s="215"/>
      <c r="J10" s="225" t="s">
        <v>23</v>
      </c>
      <c r="K10" s="226" t="s">
        <v>29</v>
      </c>
      <c r="L10" s="86"/>
      <c r="M10" s="218" t="s">
        <v>23</v>
      </c>
    </row>
    <row r="11" spans="1:13" ht="15" customHeight="1">
      <c r="A11" s="85"/>
      <c r="B11" s="207"/>
      <c r="C11" s="207"/>
      <c r="D11" s="87" t="s">
        <v>394</v>
      </c>
      <c r="E11" s="87" t="s">
        <v>395</v>
      </c>
      <c r="F11" s="87" t="s">
        <v>396</v>
      </c>
      <c r="G11" s="87" t="s">
        <v>397</v>
      </c>
      <c r="H11" s="87" t="s">
        <v>398</v>
      </c>
      <c r="I11" s="87" t="s">
        <v>399</v>
      </c>
      <c r="J11" s="207"/>
      <c r="K11" s="207"/>
      <c r="L11" s="86"/>
      <c r="M11" s="219"/>
    </row>
    <row r="12" spans="1:13" ht="12.75" customHeight="1">
      <c r="A12" s="88"/>
      <c r="B12" s="209" t="s">
        <v>24</v>
      </c>
      <c r="C12" s="210" t="s">
        <v>25</v>
      </c>
      <c r="D12" s="150"/>
      <c r="E12" s="150"/>
      <c r="F12" s="150"/>
      <c r="G12" s="151"/>
      <c r="H12" s="151"/>
      <c r="I12" s="151"/>
      <c r="J12" s="220">
        <f>SUM(D13:J13)</f>
        <v>0</v>
      </c>
      <c r="K12" s="208">
        <v>0</v>
      </c>
      <c r="L12" s="89"/>
      <c r="M12" s="90">
        <f>VLOOKUP(B12,'MODELO - PLANILHA'!$B$11:$J$135,9,FALSE)</f>
        <v>0</v>
      </c>
    </row>
    <row r="13" spans="1:13" ht="12.75" customHeight="1">
      <c r="A13" s="88"/>
      <c r="B13" s="207"/>
      <c r="C13" s="207"/>
      <c r="D13" s="152"/>
      <c r="E13" s="152"/>
      <c r="F13" s="152"/>
      <c r="G13" s="153"/>
      <c r="H13" s="153"/>
      <c r="I13" s="153"/>
      <c r="J13" s="207"/>
      <c r="K13" s="207"/>
      <c r="L13" s="89"/>
      <c r="M13" s="91"/>
    </row>
    <row r="14" spans="1:13" ht="12.75" customHeight="1">
      <c r="A14" s="88"/>
      <c r="B14" s="209" t="s">
        <v>30</v>
      </c>
      <c r="C14" s="210" t="s">
        <v>31</v>
      </c>
      <c r="D14" s="154"/>
      <c r="E14" s="155"/>
      <c r="F14" s="155"/>
      <c r="G14" s="156"/>
      <c r="H14" s="156"/>
      <c r="I14" s="156"/>
      <c r="J14" s="220">
        <f>SUM(D15:J15)</f>
        <v>0</v>
      </c>
      <c r="K14" s="208">
        <v>0</v>
      </c>
      <c r="L14" s="89"/>
      <c r="M14" s="90">
        <f>VLOOKUP(B14,'MODELO - PLANILHA'!$B$11:$J$135,9,FALSE)</f>
        <v>0</v>
      </c>
    </row>
    <row r="15" spans="1:13" ht="12.75" customHeight="1">
      <c r="A15" s="88"/>
      <c r="B15" s="207"/>
      <c r="C15" s="207"/>
      <c r="D15" s="152"/>
      <c r="E15" s="152"/>
      <c r="F15" s="152"/>
      <c r="G15" s="153"/>
      <c r="H15" s="153"/>
      <c r="I15" s="153"/>
      <c r="J15" s="207"/>
      <c r="K15" s="207"/>
      <c r="L15" s="89"/>
      <c r="M15" s="91"/>
    </row>
    <row r="16" spans="1:13" ht="12.75" customHeight="1">
      <c r="A16" s="88"/>
      <c r="B16" s="209" t="s">
        <v>45</v>
      </c>
      <c r="C16" s="210" t="s">
        <v>46</v>
      </c>
      <c r="D16" s="154"/>
      <c r="E16" s="155"/>
      <c r="F16" s="155"/>
      <c r="G16" s="156"/>
      <c r="H16" s="156"/>
      <c r="I16" s="156"/>
      <c r="J16" s="220">
        <f>SUM(D17:J17)</f>
        <v>0</v>
      </c>
      <c r="K16" s="208">
        <v>0</v>
      </c>
      <c r="L16" s="89"/>
      <c r="M16" s="90">
        <f>VLOOKUP(B16,'MODELO - PLANILHA'!$B$11:$J$135,9,FALSE)</f>
        <v>0</v>
      </c>
    </row>
    <row r="17" spans="1:13" ht="12.75" customHeight="1">
      <c r="A17" s="88"/>
      <c r="B17" s="207"/>
      <c r="C17" s="207"/>
      <c r="D17" s="152"/>
      <c r="E17" s="152"/>
      <c r="F17" s="152"/>
      <c r="G17" s="153"/>
      <c r="H17" s="153"/>
      <c r="I17" s="153"/>
      <c r="J17" s="207"/>
      <c r="K17" s="207"/>
      <c r="L17" s="89"/>
      <c r="M17" s="91"/>
    </row>
    <row r="18" spans="1:13" ht="12.75" customHeight="1">
      <c r="A18" s="88"/>
      <c r="B18" s="209" t="s">
        <v>55</v>
      </c>
      <c r="C18" s="210" t="s">
        <v>56</v>
      </c>
      <c r="D18" s="154"/>
      <c r="E18" s="155"/>
      <c r="F18" s="155"/>
      <c r="G18" s="156"/>
      <c r="H18" s="156"/>
      <c r="I18" s="156"/>
      <c r="J18" s="220">
        <f>SUM(D19:J19)</f>
        <v>0</v>
      </c>
      <c r="K18" s="208">
        <v>0</v>
      </c>
      <c r="L18" s="89"/>
      <c r="M18" s="90">
        <f>VLOOKUP(B18,'MODELO - PLANILHA'!$B$11:$J$135,9,FALSE)</f>
        <v>0</v>
      </c>
    </row>
    <row r="19" spans="1:13" ht="12.75" customHeight="1">
      <c r="A19" s="88"/>
      <c r="B19" s="207"/>
      <c r="C19" s="207"/>
      <c r="D19" s="152"/>
      <c r="E19" s="152"/>
      <c r="F19" s="152"/>
      <c r="G19" s="153"/>
      <c r="H19" s="153"/>
      <c r="I19" s="153"/>
      <c r="J19" s="207"/>
      <c r="K19" s="207"/>
      <c r="L19" s="89"/>
      <c r="M19" s="91"/>
    </row>
    <row r="20" spans="1:13" ht="12.75" customHeight="1">
      <c r="A20" s="88"/>
      <c r="B20" s="209" t="s">
        <v>63</v>
      </c>
      <c r="C20" s="210" t="s">
        <v>64</v>
      </c>
      <c r="D20" s="154"/>
      <c r="E20" s="154"/>
      <c r="F20" s="155"/>
      <c r="G20" s="156"/>
      <c r="H20" s="156"/>
      <c r="I20" s="156"/>
      <c r="J20" s="220">
        <f>SUM(D21:J21)</f>
        <v>0</v>
      </c>
      <c r="K20" s="208">
        <v>0</v>
      </c>
      <c r="L20" s="89"/>
      <c r="M20" s="90">
        <f>VLOOKUP(B20,'MODELO - PLANILHA'!$B$11:$J$135,9,FALSE)</f>
        <v>0</v>
      </c>
    </row>
    <row r="21" spans="1:13" ht="12.75" customHeight="1">
      <c r="A21" s="88"/>
      <c r="B21" s="207"/>
      <c r="C21" s="207"/>
      <c r="D21" s="152"/>
      <c r="E21" s="152"/>
      <c r="F21" s="152"/>
      <c r="G21" s="153"/>
      <c r="H21" s="153"/>
      <c r="I21" s="153"/>
      <c r="J21" s="207"/>
      <c r="K21" s="207"/>
      <c r="L21" s="89"/>
      <c r="M21" s="91"/>
    </row>
    <row r="22" spans="1:13" ht="12.75" customHeight="1">
      <c r="A22" s="88"/>
      <c r="B22" s="209" t="s">
        <v>95</v>
      </c>
      <c r="C22" s="210" t="s">
        <v>96</v>
      </c>
      <c r="D22" s="154"/>
      <c r="E22" s="154"/>
      <c r="F22" s="155"/>
      <c r="G22" s="156"/>
      <c r="H22" s="156"/>
      <c r="I22" s="156"/>
      <c r="J22" s="206">
        <f>SUM(D23:J23)</f>
        <v>0</v>
      </c>
      <c r="K22" s="208">
        <v>0</v>
      </c>
      <c r="L22" s="92"/>
      <c r="M22" s="93">
        <f>VLOOKUP(B22,'MODELO - PLANILHA'!$B$11:$J$135,9,FALSE)</f>
        <v>0</v>
      </c>
    </row>
    <row r="23" spans="1:13" ht="12.75" customHeight="1">
      <c r="A23" s="88"/>
      <c r="B23" s="207"/>
      <c r="C23" s="207"/>
      <c r="D23" s="152"/>
      <c r="E23" s="152"/>
      <c r="F23" s="152"/>
      <c r="G23" s="153"/>
      <c r="H23" s="153"/>
      <c r="I23" s="153"/>
      <c r="J23" s="207"/>
      <c r="K23" s="207"/>
      <c r="L23" s="94"/>
      <c r="M23" s="95"/>
    </row>
    <row r="24" spans="1:13" ht="12.75" customHeight="1">
      <c r="A24" s="88"/>
      <c r="B24" s="209" t="s">
        <v>174</v>
      </c>
      <c r="C24" s="210" t="s">
        <v>175</v>
      </c>
      <c r="D24" s="154"/>
      <c r="E24" s="154"/>
      <c r="F24" s="155"/>
      <c r="G24" s="156"/>
      <c r="H24" s="156"/>
      <c r="I24" s="156"/>
      <c r="J24" s="206">
        <f>SUM(D25:J25)</f>
        <v>0</v>
      </c>
      <c r="K24" s="208">
        <v>0</v>
      </c>
      <c r="L24" s="92"/>
      <c r="M24" s="93">
        <f>VLOOKUP(B24,'MODELO - PLANILHA'!$B$11:$J$135,9,FALSE)</f>
        <v>0</v>
      </c>
    </row>
    <row r="25" spans="1:13" ht="12.75" customHeight="1">
      <c r="A25" s="88"/>
      <c r="B25" s="207"/>
      <c r="C25" s="207"/>
      <c r="D25" s="152"/>
      <c r="E25" s="152"/>
      <c r="F25" s="152"/>
      <c r="G25" s="153"/>
      <c r="H25" s="153"/>
      <c r="I25" s="153"/>
      <c r="J25" s="207"/>
      <c r="K25" s="207"/>
      <c r="L25" s="94"/>
      <c r="M25" s="95"/>
    </row>
    <row r="26" spans="1:13" ht="12.75" customHeight="1">
      <c r="A26" s="88"/>
      <c r="B26" s="209" t="s">
        <v>251</v>
      </c>
      <c r="C26" s="210" t="s">
        <v>252</v>
      </c>
      <c r="D26" s="155"/>
      <c r="E26" s="154"/>
      <c r="F26" s="154"/>
      <c r="G26" s="156"/>
      <c r="H26" s="156"/>
      <c r="I26" s="156"/>
      <c r="J26" s="206">
        <f>SUM(D27:J27)</f>
        <v>0</v>
      </c>
      <c r="K26" s="208">
        <v>0</v>
      </c>
      <c r="L26" s="92"/>
      <c r="M26" s="93">
        <f>VLOOKUP(B26,'MODELO - PLANILHA'!$B$11:$J$135,9,FALSE)</f>
        <v>0</v>
      </c>
    </row>
    <row r="27" spans="1:13" ht="12.75" customHeight="1">
      <c r="A27" s="88"/>
      <c r="B27" s="207"/>
      <c r="C27" s="207"/>
      <c r="D27" s="152"/>
      <c r="E27" s="152"/>
      <c r="F27" s="152"/>
      <c r="G27" s="153"/>
      <c r="H27" s="153"/>
      <c r="I27" s="153"/>
      <c r="J27" s="207"/>
      <c r="K27" s="207"/>
      <c r="L27" s="94"/>
      <c r="M27" s="95"/>
    </row>
    <row r="28" spans="1:13" ht="12.75" customHeight="1">
      <c r="A28" s="88"/>
      <c r="B28" s="209" t="s">
        <v>265</v>
      </c>
      <c r="C28" s="210" t="s">
        <v>266</v>
      </c>
      <c r="D28" s="154"/>
      <c r="E28" s="154"/>
      <c r="F28" s="154"/>
      <c r="G28" s="156"/>
      <c r="H28" s="156"/>
      <c r="I28" s="156"/>
      <c r="J28" s="206">
        <f>SUM(D29:J29)</f>
        <v>0</v>
      </c>
      <c r="K28" s="208">
        <v>0</v>
      </c>
      <c r="L28" s="92"/>
      <c r="M28" s="93">
        <f>VLOOKUP(B28,'MODELO - PLANILHA'!$B$11:$J$135,9,FALSE)</f>
        <v>0</v>
      </c>
    </row>
    <row r="29" spans="1:13" ht="12.75" customHeight="1">
      <c r="A29" s="88"/>
      <c r="B29" s="207"/>
      <c r="C29" s="207"/>
      <c r="D29" s="152"/>
      <c r="E29" s="152"/>
      <c r="F29" s="152"/>
      <c r="G29" s="153"/>
      <c r="H29" s="153"/>
      <c r="I29" s="153"/>
      <c r="J29" s="207"/>
      <c r="K29" s="207"/>
      <c r="L29" s="94"/>
      <c r="M29" s="95"/>
    </row>
    <row r="30" spans="1:13" ht="12.75" customHeight="1">
      <c r="A30" s="88"/>
      <c r="B30" s="209" t="s">
        <v>273</v>
      </c>
      <c r="C30" s="210" t="s">
        <v>274</v>
      </c>
      <c r="D30" s="155"/>
      <c r="E30" s="155"/>
      <c r="F30" s="154"/>
      <c r="G30" s="156"/>
      <c r="H30" s="156"/>
      <c r="I30" s="156"/>
      <c r="J30" s="206">
        <f>SUM(D31:J31)</f>
        <v>0</v>
      </c>
      <c r="K30" s="208">
        <v>0</v>
      </c>
      <c r="L30" s="92"/>
      <c r="M30" s="93">
        <f>VLOOKUP(B30,'MODELO - PLANILHA'!$B$11:$J$135,9,FALSE)</f>
        <v>0</v>
      </c>
    </row>
    <row r="31" spans="1:13" ht="12.75" customHeight="1">
      <c r="A31" s="88"/>
      <c r="B31" s="207"/>
      <c r="C31" s="207"/>
      <c r="D31" s="152"/>
      <c r="E31" s="152"/>
      <c r="F31" s="152"/>
      <c r="G31" s="153"/>
      <c r="H31" s="153"/>
      <c r="I31" s="153"/>
      <c r="J31" s="207"/>
      <c r="K31" s="207"/>
      <c r="L31" s="94"/>
      <c r="M31" s="95"/>
    </row>
    <row r="32" spans="1:13" ht="12.75" customHeight="1">
      <c r="A32" s="88"/>
      <c r="B32" s="209" t="s">
        <v>293</v>
      </c>
      <c r="C32" s="210" t="s">
        <v>294</v>
      </c>
      <c r="D32" s="154"/>
      <c r="E32" s="154"/>
      <c r="F32" s="155"/>
      <c r="G32" s="156"/>
      <c r="H32" s="156"/>
      <c r="I32" s="156"/>
      <c r="J32" s="206">
        <f>SUM(D33:J33)</f>
        <v>0</v>
      </c>
      <c r="K32" s="208">
        <v>0</v>
      </c>
      <c r="L32" s="92"/>
      <c r="M32" s="93">
        <f>VLOOKUP(B32,'MODELO - PLANILHA'!$B$11:$J$135,9,FALSE)</f>
        <v>0</v>
      </c>
    </row>
    <row r="33" spans="1:13" ht="12.75" customHeight="1">
      <c r="A33" s="88"/>
      <c r="B33" s="207"/>
      <c r="C33" s="207"/>
      <c r="D33" s="152"/>
      <c r="E33" s="152"/>
      <c r="F33" s="152"/>
      <c r="G33" s="153"/>
      <c r="H33" s="153"/>
      <c r="I33" s="153"/>
      <c r="J33" s="207"/>
      <c r="K33" s="207"/>
      <c r="L33" s="94"/>
      <c r="M33" s="95"/>
    </row>
    <row r="34" spans="1:13" ht="12.75" customHeight="1">
      <c r="A34" s="88"/>
      <c r="B34" s="209" t="s">
        <v>337</v>
      </c>
      <c r="C34" s="210" t="s">
        <v>338</v>
      </c>
      <c r="D34" s="155"/>
      <c r="E34" s="154"/>
      <c r="F34" s="154"/>
      <c r="G34" s="156"/>
      <c r="H34" s="156"/>
      <c r="I34" s="156"/>
      <c r="J34" s="211">
        <f>SUM(D35:J35)</f>
        <v>0</v>
      </c>
      <c r="K34" s="208">
        <v>0</v>
      </c>
      <c r="L34" s="92"/>
      <c r="M34" s="96">
        <f>VLOOKUP(B34,'MODELO - PLANILHA'!$B$11:$J$135,9,FALSE)</f>
        <v>0</v>
      </c>
    </row>
    <row r="35" spans="1:13" ht="12.75" customHeight="1">
      <c r="A35" s="88"/>
      <c r="B35" s="207"/>
      <c r="C35" s="207"/>
      <c r="D35" s="152"/>
      <c r="E35" s="152"/>
      <c r="F35" s="152"/>
      <c r="G35" s="153"/>
      <c r="H35" s="153"/>
      <c r="I35" s="153"/>
      <c r="J35" s="207"/>
      <c r="K35" s="207"/>
      <c r="L35" s="94"/>
      <c r="M35" s="95"/>
    </row>
    <row r="36" spans="1:13" ht="12.75" customHeight="1">
      <c r="A36" s="88"/>
      <c r="B36" s="209" t="s">
        <v>346</v>
      </c>
      <c r="C36" s="210" t="s">
        <v>347</v>
      </c>
      <c r="D36" s="154"/>
      <c r="E36" s="154"/>
      <c r="F36" s="154"/>
      <c r="G36" s="157"/>
      <c r="H36" s="157"/>
      <c r="I36" s="157"/>
      <c r="J36" s="211">
        <f>SUM(D37:J37)</f>
        <v>0</v>
      </c>
      <c r="K36" s="208">
        <v>0</v>
      </c>
      <c r="L36" s="92"/>
      <c r="M36" s="96">
        <f>VLOOKUP(B36,'MODELO - PLANILHA'!$B$11:$J$135,9,FALSE)</f>
        <v>0</v>
      </c>
    </row>
    <row r="37" spans="1:13" ht="12.75" customHeight="1">
      <c r="A37" s="88"/>
      <c r="B37" s="207"/>
      <c r="C37" s="207"/>
      <c r="D37" s="152"/>
      <c r="E37" s="152"/>
      <c r="F37" s="152"/>
      <c r="G37" s="153"/>
      <c r="H37" s="153"/>
      <c r="I37" s="153"/>
      <c r="J37" s="207"/>
      <c r="K37" s="207"/>
      <c r="L37" s="94"/>
      <c r="M37" s="95"/>
    </row>
    <row r="38" spans="1:13" ht="12.75" customHeight="1">
      <c r="A38" s="88"/>
      <c r="B38" s="209" t="s">
        <v>367</v>
      </c>
      <c r="C38" s="210" t="s">
        <v>368</v>
      </c>
      <c r="D38" s="154"/>
      <c r="E38" s="154"/>
      <c r="F38" s="154"/>
      <c r="G38" s="157"/>
      <c r="H38" s="157"/>
      <c r="I38" s="157"/>
      <c r="J38" s="211">
        <f>SUM(D39:J39)</f>
        <v>0</v>
      </c>
      <c r="K38" s="208">
        <v>0</v>
      </c>
      <c r="L38" s="92"/>
      <c r="M38" s="96" t="e">
        <f>VLOOKUP(B38,'MODELO - PLANILHA'!$B$11:$J$135,9,FALSE)</f>
        <v>#N/A</v>
      </c>
    </row>
    <row r="39" spans="1:13" ht="12.75" customHeight="1">
      <c r="A39" s="88"/>
      <c r="B39" s="207"/>
      <c r="C39" s="207"/>
      <c r="D39" s="152"/>
      <c r="E39" s="152"/>
      <c r="F39" s="152"/>
      <c r="G39" s="153"/>
      <c r="H39" s="153"/>
      <c r="I39" s="153"/>
      <c r="J39" s="207"/>
      <c r="K39" s="207"/>
      <c r="L39" s="94"/>
      <c r="M39" s="95"/>
    </row>
    <row r="40" spans="1:13" ht="12.75" customHeight="1">
      <c r="A40" s="88"/>
      <c r="B40" s="2"/>
      <c r="C40" s="2"/>
      <c r="D40" s="26"/>
      <c r="E40" s="26"/>
      <c r="F40" s="26"/>
      <c r="G40" s="26"/>
      <c r="H40" s="26"/>
      <c r="I40" s="26"/>
      <c r="J40" s="97"/>
      <c r="K40" s="26"/>
      <c r="L40" s="2"/>
      <c r="M40" s="2"/>
    </row>
    <row r="41" spans="1:13" ht="12.75" customHeight="1">
      <c r="A41" s="88"/>
      <c r="B41" s="216" t="s">
        <v>400</v>
      </c>
      <c r="C41" s="217"/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212">
        <v>0</v>
      </c>
      <c r="K41" s="213"/>
      <c r="L41" s="2"/>
      <c r="M41" s="2"/>
    </row>
    <row r="42" spans="1:13" ht="12.75" customHeight="1">
      <c r="A42" s="88"/>
      <c r="B42" s="216" t="s">
        <v>401</v>
      </c>
      <c r="C42" s="217"/>
      <c r="D42" s="98">
        <f>D41</f>
        <v>0</v>
      </c>
      <c r="E42" s="98">
        <f t="shared" ref="E42:I42" si="0">D42+E41</f>
        <v>0</v>
      </c>
      <c r="F42" s="98">
        <f t="shared" si="0"/>
        <v>0</v>
      </c>
      <c r="G42" s="98">
        <f t="shared" si="0"/>
        <v>0</v>
      </c>
      <c r="H42" s="98">
        <f t="shared" si="0"/>
        <v>0</v>
      </c>
      <c r="I42" s="98">
        <f t="shared" si="0"/>
        <v>0</v>
      </c>
      <c r="J42" s="214"/>
      <c r="K42" s="215"/>
      <c r="L42" s="2"/>
      <c r="M42" s="2"/>
    </row>
    <row r="43" spans="1:13" ht="12.75" customHeight="1">
      <c r="A43" s="88"/>
      <c r="B43" s="26"/>
      <c r="C43" s="26"/>
      <c r="D43" s="99"/>
      <c r="E43" s="99"/>
      <c r="F43" s="99"/>
      <c r="G43" s="99"/>
      <c r="H43" s="99"/>
      <c r="I43" s="99"/>
      <c r="J43" s="99"/>
      <c r="K43" s="99"/>
      <c r="L43" s="2"/>
      <c r="M43" s="2"/>
    </row>
    <row r="44" spans="1:13" ht="12.75" customHeight="1">
      <c r="A44" s="88"/>
      <c r="B44" s="216" t="s">
        <v>402</v>
      </c>
      <c r="C44" s="217"/>
      <c r="D44" s="100">
        <f t="shared" ref="D44:I44" si="1">(D13+D15+D17+D19+D21+D23+D25+D27+D29+D31+D33+D35+D37+D39)</f>
        <v>0</v>
      </c>
      <c r="E44" s="100">
        <f t="shared" si="1"/>
        <v>0</v>
      </c>
      <c r="F44" s="100">
        <f t="shared" si="1"/>
        <v>0</v>
      </c>
      <c r="G44" s="100">
        <f t="shared" si="1"/>
        <v>0</v>
      </c>
      <c r="H44" s="100">
        <f t="shared" si="1"/>
        <v>0</v>
      </c>
      <c r="I44" s="100">
        <f t="shared" si="1"/>
        <v>0</v>
      </c>
      <c r="J44" s="221">
        <f>'MODELO - PLANILHA'!F141:J141</f>
        <v>0</v>
      </c>
      <c r="K44" s="213"/>
      <c r="L44" s="2"/>
      <c r="M44" s="2"/>
    </row>
    <row r="45" spans="1:13" ht="12.75" customHeight="1">
      <c r="A45" s="88"/>
      <c r="B45" s="216" t="s">
        <v>403</v>
      </c>
      <c r="C45" s="217"/>
      <c r="D45" s="100">
        <f>D44</f>
        <v>0</v>
      </c>
      <c r="E45" s="100">
        <f t="shared" ref="E45:I45" si="2">E44+D45</f>
        <v>0</v>
      </c>
      <c r="F45" s="100">
        <f t="shared" si="2"/>
        <v>0</v>
      </c>
      <c r="G45" s="100">
        <f t="shared" si="2"/>
        <v>0</v>
      </c>
      <c r="H45" s="100">
        <f t="shared" si="2"/>
        <v>0</v>
      </c>
      <c r="I45" s="100">
        <f t="shared" si="2"/>
        <v>0</v>
      </c>
      <c r="J45" s="214"/>
      <c r="K45" s="215"/>
      <c r="L45" s="2"/>
      <c r="M45" s="2"/>
    </row>
    <row r="46" spans="1:13" ht="12.75" customHeight="1">
      <c r="A46" s="88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</row>
  </sheetData>
  <mergeCells count="76">
    <mergeCell ref="K16:K17"/>
    <mergeCell ref="B18:B19"/>
    <mergeCell ref="B14:B15"/>
    <mergeCell ref="C14:C15"/>
    <mergeCell ref="B16:B17"/>
    <mergeCell ref="C16:C17"/>
    <mergeCell ref="J16:J17"/>
    <mergeCell ref="C2:I2"/>
    <mergeCell ref="J2:K2"/>
    <mergeCell ref="B3:K3"/>
    <mergeCell ref="C4:I4"/>
    <mergeCell ref="C5:I5"/>
    <mergeCell ref="C6:I8"/>
    <mergeCell ref="B9:K9"/>
    <mergeCell ref="D10:I10"/>
    <mergeCell ref="J10:J11"/>
    <mergeCell ref="K10:K11"/>
    <mergeCell ref="B6:B8"/>
    <mergeCell ref="B10:B11"/>
    <mergeCell ref="C10:C11"/>
    <mergeCell ref="J44:K45"/>
    <mergeCell ref="B32:B33"/>
    <mergeCell ref="C32:C33"/>
    <mergeCell ref="J32:J33"/>
    <mergeCell ref="K32:K33"/>
    <mergeCell ref="C34:C35"/>
    <mergeCell ref="J34:J35"/>
    <mergeCell ref="K34:K35"/>
    <mergeCell ref="B44:C44"/>
    <mergeCell ref="B45:C45"/>
    <mergeCell ref="B34:B35"/>
    <mergeCell ref="B36:B37"/>
    <mergeCell ref="C36:C37"/>
    <mergeCell ref="B30:B31"/>
    <mergeCell ref="C30:C31"/>
    <mergeCell ref="M10:M11"/>
    <mergeCell ref="J12:J13"/>
    <mergeCell ref="K12:K13"/>
    <mergeCell ref="C18:C19"/>
    <mergeCell ref="J18:J19"/>
    <mergeCell ref="K18:K19"/>
    <mergeCell ref="J14:J15"/>
    <mergeCell ref="K14:K15"/>
    <mergeCell ref="B20:B21"/>
    <mergeCell ref="C20:C21"/>
    <mergeCell ref="J20:J21"/>
    <mergeCell ref="K20:K21"/>
    <mergeCell ref="B12:B13"/>
    <mergeCell ref="C12:C13"/>
    <mergeCell ref="B42:C42"/>
    <mergeCell ref="J36:J37"/>
    <mergeCell ref="K36:K37"/>
    <mergeCell ref="B38:B39"/>
    <mergeCell ref="C38:C39"/>
    <mergeCell ref="B41:C41"/>
    <mergeCell ref="J26:J27"/>
    <mergeCell ref="K26:K27"/>
    <mergeCell ref="J38:J39"/>
    <mergeCell ref="K38:K39"/>
    <mergeCell ref="J41:K42"/>
    <mergeCell ref="J30:J31"/>
    <mergeCell ref="K30:K31"/>
    <mergeCell ref="B22:B23"/>
    <mergeCell ref="C22:C23"/>
    <mergeCell ref="J22:J23"/>
    <mergeCell ref="K22:K23"/>
    <mergeCell ref="B24:B25"/>
    <mergeCell ref="C24:C25"/>
    <mergeCell ref="J24:J25"/>
    <mergeCell ref="K24:K25"/>
    <mergeCell ref="B26:B27"/>
    <mergeCell ref="B28:B29"/>
    <mergeCell ref="C28:C29"/>
    <mergeCell ref="J28:J29"/>
    <mergeCell ref="K28:K29"/>
    <mergeCell ref="C26:C27"/>
  </mergeCells>
  <printOptions horizontalCentered="1"/>
  <pageMargins left="0.23622047244094491" right="0.23622047244094491" top="0.39370078740157477" bottom="0.39370078740157477" header="0" footer="0"/>
  <pageSetup paperSize="9" fitToWidth="0" orientation="landscape"/>
  <headerFooter>
    <oddHeader>&amp;CSociedade de Portos e Hidrovias</oddHeader>
    <oddFooter>&amp;CPorto Velho / RO 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MODELO - PLANILHA</vt:lpstr>
      <vt:lpstr>MODELO - COMPOSIÇÕES</vt:lpstr>
      <vt:lpstr>MODELO - BDI Edificação</vt:lpstr>
      <vt:lpstr>MODELO - BDI Equipamento</vt:lpstr>
      <vt:lpstr>MODELO - 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</dc:creator>
  <cp:lastModifiedBy>SOPH</cp:lastModifiedBy>
  <dcterms:created xsi:type="dcterms:W3CDTF">2022-04-25T16:08:30Z</dcterms:created>
  <dcterms:modified xsi:type="dcterms:W3CDTF">2022-04-25T16:08:30Z</dcterms:modified>
</cp:coreProperties>
</file>