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activeTab="7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ilha1" sheetId="8" state="hidden" r:id="rId7"/>
    <sheet name="Plan7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5" l="1"/>
  <c r="D114" i="5"/>
  <c r="D115" i="5" s="1"/>
  <c r="C124" i="4"/>
  <c r="D114" i="4"/>
  <c r="C124" i="3"/>
  <c r="C124" i="2"/>
  <c r="D116" i="5" l="1"/>
  <c r="D117" i="5" s="1"/>
  <c r="D123" i="5" s="1"/>
  <c r="D119" i="5"/>
  <c r="D116" i="4"/>
  <c r="D117" i="4" s="1"/>
  <c r="D115" i="4"/>
  <c r="H21" i="6"/>
  <c r="H22" i="6"/>
  <c r="F20" i="6"/>
  <c r="H20" i="6" s="1"/>
  <c r="F21" i="6"/>
  <c r="F22" i="6"/>
  <c r="F23" i="6"/>
  <c r="H23" i="6" s="1"/>
  <c r="F18" i="6"/>
  <c r="H18" i="6" s="1"/>
  <c r="F19" i="6"/>
  <c r="H19" i="6" s="1"/>
  <c r="F17" i="6"/>
  <c r="H17" i="6" s="1"/>
  <c r="D39" i="2"/>
  <c r="D43" i="3"/>
  <c r="D43" i="2"/>
  <c r="D39" i="1"/>
  <c r="D98" i="5"/>
  <c r="D95" i="5"/>
  <c r="D94" i="5"/>
  <c r="D93" i="5"/>
  <c r="D92" i="5"/>
  <c r="D91" i="5"/>
  <c r="D97" i="5" s="1"/>
  <c r="D99" i="5" s="1"/>
  <c r="D86" i="5"/>
  <c r="D85" i="5"/>
  <c r="D84" i="5"/>
  <c r="D83" i="5"/>
  <c r="D82" i="5"/>
  <c r="D81" i="5"/>
  <c r="D80" i="5"/>
  <c r="D87" i="5" s="1"/>
  <c r="D75" i="5"/>
  <c r="D74" i="5"/>
  <c r="D76" i="5" s="1"/>
  <c r="D69" i="5"/>
  <c r="D67" i="5"/>
  <c r="D66" i="5"/>
  <c r="D68" i="5" s="1"/>
  <c r="D70" i="5" s="1"/>
  <c r="C61" i="5"/>
  <c r="D60" i="5"/>
  <c r="D59" i="5"/>
  <c r="D58" i="5"/>
  <c r="D57" i="5"/>
  <c r="D56" i="5"/>
  <c r="D55" i="5"/>
  <c r="D54" i="5"/>
  <c r="D53" i="5"/>
  <c r="D61" i="5" s="1"/>
  <c r="D98" i="4"/>
  <c r="D95" i="4"/>
  <c r="D94" i="4"/>
  <c r="D93" i="4"/>
  <c r="D92" i="4"/>
  <c r="D91" i="4"/>
  <c r="D97" i="4" s="1"/>
  <c r="D99" i="4" s="1"/>
  <c r="D86" i="4"/>
  <c r="D85" i="4"/>
  <c r="D84" i="4"/>
  <c r="D83" i="4"/>
  <c r="D82" i="4"/>
  <c r="D81" i="4"/>
  <c r="D80" i="4"/>
  <c r="D87" i="4" s="1"/>
  <c r="D75" i="4"/>
  <c r="D74" i="4"/>
  <c r="D76" i="4" s="1"/>
  <c r="D69" i="4"/>
  <c r="D67" i="4"/>
  <c r="D66" i="4"/>
  <c r="D68" i="4" s="1"/>
  <c r="D70" i="4" s="1"/>
  <c r="C61" i="4"/>
  <c r="D60" i="4"/>
  <c r="D59" i="4"/>
  <c r="D58" i="4"/>
  <c r="D57" i="4"/>
  <c r="D56" i="4"/>
  <c r="D55" i="4"/>
  <c r="D54" i="4"/>
  <c r="D53" i="4"/>
  <c r="D61" i="4" s="1"/>
  <c r="D98" i="3"/>
  <c r="D95" i="3"/>
  <c r="D94" i="3"/>
  <c r="D93" i="3"/>
  <c r="D92" i="3"/>
  <c r="D91" i="3"/>
  <c r="D97" i="3" s="1"/>
  <c r="D99" i="3" s="1"/>
  <c r="D86" i="3"/>
  <c r="D85" i="3"/>
  <c r="D84" i="3"/>
  <c r="D83" i="3"/>
  <c r="D82" i="3"/>
  <c r="D81" i="3"/>
  <c r="D80" i="3"/>
  <c r="D87" i="3" s="1"/>
  <c r="D75" i="3"/>
  <c r="D74" i="3"/>
  <c r="D76" i="3" s="1"/>
  <c r="D69" i="3"/>
  <c r="D67" i="3"/>
  <c r="D66" i="3"/>
  <c r="D68" i="3" s="1"/>
  <c r="D70" i="3" s="1"/>
  <c r="C61" i="3"/>
  <c r="D60" i="3"/>
  <c r="D59" i="3"/>
  <c r="D58" i="3"/>
  <c r="D57" i="3"/>
  <c r="D56" i="3"/>
  <c r="D55" i="3"/>
  <c r="D54" i="3"/>
  <c r="D53" i="3"/>
  <c r="D61" i="3" s="1"/>
  <c r="D86" i="2"/>
  <c r="C61" i="2"/>
  <c r="D98" i="1"/>
  <c r="D95" i="1"/>
  <c r="D94" i="1"/>
  <c r="D93" i="1"/>
  <c r="D92" i="1"/>
  <c r="D91" i="1"/>
  <c r="D97" i="1" s="1"/>
  <c r="D99" i="1" s="1"/>
  <c r="D86" i="1"/>
  <c r="D85" i="1"/>
  <c r="D84" i="1"/>
  <c r="D83" i="1"/>
  <c r="D82" i="1"/>
  <c r="D81" i="1"/>
  <c r="D80" i="1"/>
  <c r="D87" i="1" s="1"/>
  <c r="D75" i="1"/>
  <c r="D74" i="1"/>
  <c r="D76" i="1" s="1"/>
  <c r="D69" i="1"/>
  <c r="D67" i="1"/>
  <c r="D66" i="1"/>
  <c r="D68" i="1" s="1"/>
  <c r="D70" i="1" s="1"/>
  <c r="C61" i="1"/>
  <c r="D60" i="1"/>
  <c r="D59" i="1"/>
  <c r="D58" i="1"/>
  <c r="D57" i="1"/>
  <c r="D56" i="1"/>
  <c r="D55" i="1"/>
  <c r="D54" i="1"/>
  <c r="D53" i="1"/>
  <c r="D61" i="1" s="1"/>
  <c r="D124" i="5" l="1"/>
  <c r="D120" i="5"/>
  <c r="D123" i="4"/>
  <c r="D120" i="4"/>
  <c r="D119" i="4"/>
  <c r="H28" i="6"/>
  <c r="H30" i="6" s="1"/>
  <c r="I54" i="6"/>
  <c r="I55" i="6" s="1"/>
  <c r="D45" i="3" l="1"/>
  <c r="D45" i="2"/>
  <c r="D45" i="1"/>
  <c r="D124" i="4"/>
  <c r="F39" i="6"/>
  <c r="F45" i="6" s="1"/>
  <c r="F46" i="6" s="1"/>
  <c r="D44" i="3" l="1"/>
  <c r="D44" i="2"/>
  <c r="D44" i="1"/>
  <c r="C124" i="1"/>
  <c r="F61" i="6"/>
  <c r="G61" i="6" s="1"/>
  <c r="G62" i="6" s="1"/>
  <c r="G63" i="6" s="1"/>
  <c r="D43" i="5"/>
  <c r="D43" i="4"/>
  <c r="D43" i="1"/>
  <c r="D46" i="2" l="1"/>
  <c r="D46" i="3"/>
  <c r="D39" i="5"/>
  <c r="D128" i="5" s="1"/>
  <c r="D39" i="4"/>
  <c r="D128" i="4" s="1"/>
  <c r="D39" i="3"/>
  <c r="D128" i="3" s="1"/>
  <c r="D107" i="5"/>
  <c r="D47" i="5"/>
  <c r="D129" i="5" s="1"/>
  <c r="D28" i="5"/>
  <c r="D107" i="4"/>
  <c r="D47" i="4"/>
  <c r="D129" i="4" s="1"/>
  <c r="D28" i="4"/>
  <c r="D107" i="3"/>
  <c r="D28" i="3"/>
  <c r="D28" i="2"/>
  <c r="D128" i="2"/>
  <c r="D128" i="1"/>
  <c r="D127" i="1"/>
  <c r="D107" i="1"/>
  <c r="D105" i="1"/>
  <c r="D95" i="2" l="1"/>
  <c r="D93" i="2"/>
  <c r="D91" i="2"/>
  <c r="D85" i="2"/>
  <c r="D83" i="2"/>
  <c r="D81" i="2"/>
  <c r="D75" i="2"/>
  <c r="D69" i="2"/>
  <c r="D66" i="2"/>
  <c r="D60" i="2"/>
  <c r="D58" i="2"/>
  <c r="D56" i="2"/>
  <c r="D54" i="2"/>
  <c r="D98" i="2"/>
  <c r="D94" i="2"/>
  <c r="D92" i="2"/>
  <c r="D84" i="2"/>
  <c r="D82" i="2"/>
  <c r="D80" i="2"/>
  <c r="D74" i="2"/>
  <c r="D76" i="2" s="1"/>
  <c r="D105" i="2" s="1"/>
  <c r="D67" i="2"/>
  <c r="D59" i="2"/>
  <c r="D57" i="2"/>
  <c r="D55" i="2"/>
  <c r="D53" i="2"/>
  <c r="D46" i="1"/>
  <c r="D47" i="1" s="1"/>
  <c r="D129" i="1" s="1"/>
  <c r="D47" i="3"/>
  <c r="D129" i="3" s="1"/>
  <c r="D47" i="2"/>
  <c r="D129" i="2" s="1"/>
  <c r="D127" i="5"/>
  <c r="D127" i="4"/>
  <c r="D127" i="3"/>
  <c r="D127" i="2"/>
  <c r="D103" i="1"/>
  <c r="D104" i="1"/>
  <c r="D87" i="2" l="1"/>
  <c r="D106" i="2" s="1"/>
  <c r="D61" i="2"/>
  <c r="D103" i="2" s="1"/>
  <c r="D68" i="2"/>
  <c r="D70" i="2" s="1"/>
  <c r="D104" i="2" s="1"/>
  <c r="D97" i="2"/>
  <c r="D99" i="2" s="1"/>
  <c r="D107" i="2" s="1"/>
  <c r="D103" i="3"/>
  <c r="D105" i="5"/>
  <c r="D103" i="5"/>
  <c r="D105" i="4"/>
  <c r="D104" i="4"/>
  <c r="D103" i="4"/>
  <c r="D105" i="3"/>
  <c r="D109" i="2"/>
  <c r="D106" i="1"/>
  <c r="D109" i="1" s="1"/>
  <c r="D106" i="5" l="1"/>
  <c r="D106" i="4"/>
  <c r="D109" i="4" s="1"/>
  <c r="D106" i="3"/>
  <c r="D104" i="5"/>
  <c r="D104" i="3"/>
  <c r="D109" i="3" s="1"/>
  <c r="D111" i="2"/>
  <c r="D130" i="2"/>
  <c r="D131" i="2" s="1"/>
  <c r="D130" i="1"/>
  <c r="D131" i="1" s="1"/>
  <c r="D111" i="1"/>
  <c r="D114" i="2" l="1"/>
  <c r="D115" i="2" s="1"/>
  <c r="D109" i="5"/>
  <c r="D130" i="5" s="1"/>
  <c r="D131" i="5" s="1"/>
  <c r="D130" i="4"/>
  <c r="D131" i="4" s="1"/>
  <c r="D111" i="4"/>
  <c r="D130" i="3"/>
  <c r="D131" i="3" s="1"/>
  <c r="D111" i="3"/>
  <c r="D114" i="1"/>
  <c r="D116" i="2" l="1"/>
  <c r="D117" i="2" s="1"/>
  <c r="D120" i="2" s="1"/>
  <c r="D114" i="3"/>
  <c r="D111" i="5"/>
  <c r="D115" i="1"/>
  <c r="D116" i="1" s="1"/>
  <c r="D119" i="2" l="1"/>
  <c r="D123" i="2"/>
  <c r="D115" i="3"/>
  <c r="D116" i="3" s="1"/>
  <c r="D117" i="3" s="1"/>
  <c r="D125" i="5"/>
  <c r="D132" i="5" s="1"/>
  <c r="D133" i="5" s="1"/>
  <c r="D125" i="4"/>
  <c r="D132" i="4" s="1"/>
  <c r="D133" i="4" s="1"/>
  <c r="D124" i="2" l="1"/>
  <c r="D123" i="3"/>
  <c r="D120" i="3"/>
  <c r="D119" i="3"/>
  <c r="D125" i="2"/>
  <c r="D132" i="2" s="1"/>
  <c r="D133" i="2" s="1"/>
  <c r="E14" i="7" s="1"/>
  <c r="G14" i="7" s="1"/>
  <c r="H14" i="7" s="1"/>
  <c r="D117" i="1"/>
  <c r="D119" i="1" s="1"/>
  <c r="D124" i="3" l="1"/>
  <c r="D125" i="3" s="1"/>
  <c r="D132" i="3" s="1"/>
  <c r="D133" i="3" s="1"/>
  <c r="E10" i="7" s="1"/>
  <c r="G10" i="7" s="1"/>
  <c r="H10" i="7" s="1"/>
  <c r="E12" i="7"/>
  <c r="G12" i="7" s="1"/>
  <c r="H12" i="7" s="1"/>
  <c r="D123" i="1"/>
  <c r="D120" i="1"/>
  <c r="D124" i="1" l="1"/>
  <c r="D125" i="1" s="1"/>
  <c r="D132" i="1" s="1"/>
  <c r="D133" i="1" s="1"/>
  <c r="E11" i="7" l="1"/>
  <c r="G11" i="7" s="1"/>
  <c r="H11" i="7" s="1"/>
  <c r="E13" i="7"/>
  <c r="G13" i="7" s="1"/>
  <c r="H13" i="7" s="1"/>
  <c r="H24" i="7" l="1"/>
  <c r="H6" i="7" s="1"/>
  <c r="G23" i="7"/>
  <c r="G6" i="7" s="1"/>
  <c r="G29" i="7" l="1"/>
  <c r="G27" i="7"/>
  <c r="F6" i="7" s="1"/>
  <c r="G28" i="7"/>
</calcChain>
</file>

<file path=xl/sharedStrings.xml><?xml version="1.0" encoding="utf-8"?>
<sst xmlns="http://schemas.openxmlformats.org/spreadsheetml/2006/main" count="1172" uniqueCount="242">
  <si>
    <t>PLANILHA DE CUSTOS E FORMAÇÃO DE PREÇOS - MÃO DE OBRA COM MATERIAIS, EQUIPAMENTOS E EPI´S</t>
  </si>
  <si>
    <t>A</t>
  </si>
  <si>
    <t>Data de apresentação da proposta (mês/ano)</t>
  </si>
  <si>
    <t>B</t>
  </si>
  <si>
    <t>Município/UF</t>
  </si>
  <si>
    <t>PORTO VELHO - RO</t>
  </si>
  <si>
    <t>C</t>
  </si>
  <si>
    <t>Ano Acordo, Convenção ou Sentença Normativa em Dissídio
Coletivo</t>
  </si>
  <si>
    <t>SINTELPES/2019</t>
  </si>
  <si>
    <t>D</t>
  </si>
  <si>
    <t>Nº de meses de execução contratual</t>
  </si>
  <si>
    <t>Identificação do Serviço</t>
  </si>
  <si>
    <t>Anexo III-A – Mão-de-obra</t>
  </si>
  <si>
    <t>Mão-de-obra vinculada à execução contratual</t>
  </si>
  <si>
    <t>Dados complementares para composição dos custos referente à mão-de-obra</t>
  </si>
  <si>
    <t>Tipo de serviço (mesmo serviço com características distintas)</t>
  </si>
  <si>
    <t>ÁREA DE COLETA DE LIXO HOSPITALAR</t>
  </si>
  <si>
    <t>Salário Normativo da Categoria Profissional</t>
  </si>
  <si>
    <t>Categoria profissional (vinculada à execução contratual)</t>
  </si>
  <si>
    <t>Agente de Coleta de Resíduo Hospitalar 5142-30 12X36 Diurno</t>
  </si>
  <si>
    <t>Data base da categoria (dia/mês/ano)</t>
  </si>
  <si>
    <t>MÓDULO 1 : COMPOSIÇÃO DA REMUNERAÇÃO</t>
  </si>
  <si>
    <t>Composição da Remuneração</t>
  </si>
  <si>
    <t>Valor (R$)</t>
  </si>
  <si>
    <t>Salário</t>
  </si>
  <si>
    <t>Adicional de Periculosidade</t>
  </si>
  <si>
    <t>Adicional de Insalubridade</t>
  </si>
  <si>
    <t>Adicional Noturno</t>
  </si>
  <si>
    <t>E</t>
  </si>
  <si>
    <t>Hora noturna adicional (somente após as 05:00h)</t>
  </si>
  <si>
    <t>F</t>
  </si>
  <si>
    <t>Intervalo Intrajornada</t>
  </si>
  <si>
    <t>G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</si>
  <si>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</si>
  <si>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</si>
  <si>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</si>
  <si>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</si>
  <si>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</si>
  <si>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B-1</t>
  </si>
  <si>
    <t>Auxílio alimentação (CCT 2018)</t>
  </si>
  <si>
    <t>R$ 380,00 - 0,99%</t>
  </si>
  <si>
    <t>B-2</t>
  </si>
  <si>
    <t>Auxílio alimentação (PAT cesta básica)</t>
  </si>
  <si>
    <t>Assistência médica e familiar</t>
  </si>
  <si>
    <t>Auxílio creche (CCT 2018) ( Cláusula Décima Sexta)</t>
  </si>
  <si>
    <t>50% Salário base - Rateado por 12 meses</t>
  </si>
  <si>
    <t>Seguro de vida</t>
  </si>
  <si>
    <t>Outros</t>
  </si>
  <si>
    <t>TOTAL DE BENEFÍCIOS MENSAIS E DIÁRIOS</t>
  </si>
  <si>
    <t>MÓDULO 3: INSUMOS DIVERSOS</t>
  </si>
  <si>
    <t>Insumos Diversos</t>
  </si>
  <si>
    <t>Uniformes</t>
  </si>
  <si>
    <t>Materiais</t>
  </si>
  <si>
    <t>Equipamentos - com depreciação e manutenção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</si>
  <si>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</si>
  <si>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</si>
  <si>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</si>
  <si>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</si>
  <si>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</si>
  <si>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Fgts (8,0%)</t>
  </si>
  <si>
    <t>H</t>
  </si>
  <si>
    <t>TOTAL</t>
  </si>
  <si>
    <t>Submódulo 4.2 – 13º Salário</t>
  </si>
  <si>
    <t>4.2</t>
  </si>
  <si>
    <t>13º Salário</t>
  </si>
  <si>
    <t>13 º Salário</t>
  </si>
  <si>
    <t>Adicional de férias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</si>
  <si>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</si>
  <si>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</si>
  <si>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</si>
  <si>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</si>
  <si>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</si>
  <si>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</si>
  <si>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</si>
  <si>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</si>
  <si>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</si>
  <si>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</si>
  <si>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</si>
  <si>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 (8%)</t>
  </si>
  <si>
    <t>Multa do FGTS do aviso prévio indenizado</t>
  </si>
  <si>
    <t>Aviso prévio trabalhado</t>
  </si>
  <si>
    <t>MULTA DO FGTS PARA RESCISÃO SEM JUSTA CAUSA - CALCULADO SOBRE A REMUNERAÇÃO</t>
  </si>
  <si>
    <t>Submódulo 4.5 – Custo de Reposição do Profissional Ausente</t>
  </si>
  <si>
    <t>4.5</t>
  </si>
  <si>
    <t>Composição do Custo de Reposição do Profissional Ausente</t>
  </si>
  <si>
    <t>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</si>
  <si>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</si>
  <si>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</si>
  <si>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</si>
  <si>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</si>
  <si>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
profissional ausente</t>
  </si>
  <si>
    <t>Quadro – resumo – Módulo 4 – Encargos sociais e trabalhistas</t>
  </si>
  <si>
    <t>Módulo 4 – Encargos sociais e trabalhistas</t>
  </si>
  <si>
    <t>Encargos previdenciários, FGTS e outras contribuições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</si>
  <si>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</si>
  <si>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</si>
  <si>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</si>
  <si>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</si>
  <si>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</si>
  <si>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 xml:space="preserve">EMPRESA OPTANTE PELO SIMPLES NACIONAL ENCARGOS DIFERENCIADOS </t>
  </si>
  <si>
    <t>(M-T) CUSTO TOTAL DA PLANILHA PARA EFEITO DE CÁLCULO DO</t>
  </si>
  <si>
    <t>MÓDULO 5 – CUSTOS INDIRETOS, TRIBUTOS E LUCRO</t>
  </si>
  <si>
    <t>Custos Indiretos, Tributos e Lucro</t>
  </si>
  <si>
    <t>Custos Indiretos</t>
  </si>
  <si>
    <t>Lucro (MT + M5.A)</t>
  </si>
  <si>
    <t>Subtotal para efeito de cálculo do s Tributos (MT + MA +</t>
  </si>
  <si>
    <t>Tributos</t>
  </si>
  <si>
    <t>C1. Tributos Federais</t>
  </si>
  <si>
    <t>C1-A (PIS 1,65)</t>
  </si>
  <si>
    <t>C1. B (COFINS 7,6)</t>
  </si>
  <si>
    <t>C.2 Tributos Estaduais (especificar)</t>
  </si>
  <si>
    <t>C.3 Tributos Municipais</t>
  </si>
  <si>
    <t>C3-A (ISS 5,0)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</si>
  <si>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</si>
  <si>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</si>
  <si>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</si>
  <si>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</si>
  <si>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</si>
  <si>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</si>
  <si>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</si>
  <si>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</si>
  <si>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</si>
  <si>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</si>
  <si>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 xml:space="preserve">
</t>
  </si>
  <si>
    <t>Agente de Coleta de Resíduo Hospitalar 5142-30 12X36 Noturno</t>
  </si>
  <si>
    <t>Incidência do submódulo 4.1 sobre aviso prévio trabalhado</t>
  </si>
  <si>
    <t xml:space="preserve">Multa do FGTS do aviso prévio trabalhado
</t>
  </si>
  <si>
    <t>Motorista - 44 h</t>
  </si>
  <si>
    <t>Responsavel Técnico 44 h</t>
  </si>
  <si>
    <t>Encarregado / Supervisor 4101-05 44 Hrs</t>
  </si>
  <si>
    <t>UNIFORME E EPIs</t>
  </si>
  <si>
    <t>Quant. Estimada</t>
  </si>
  <si>
    <t>Valor Unit.</t>
  </si>
  <si>
    <t>Valor. Anual</t>
  </si>
  <si>
    <t>Valor Mensal</t>
  </si>
  <si>
    <t>Camisa e Calça</t>
  </si>
  <si>
    <t>Botas de segurança</t>
  </si>
  <si>
    <t>Luva de PVC</t>
  </si>
  <si>
    <t>Máscara</t>
  </si>
  <si>
    <t>Óculos</t>
  </si>
  <si>
    <t>Avental</t>
  </si>
  <si>
    <t>Touca (emb. 100)</t>
  </si>
  <si>
    <t>Total de Insumos Diversos</t>
  </si>
  <si>
    <t>-</t>
  </si>
  <si>
    <t>ITEM</t>
  </si>
  <si>
    <t>Descrição</t>
  </si>
  <si>
    <t>Unid.</t>
  </si>
  <si>
    <t>Quant.
Mensal</t>
  </si>
  <si>
    <t>Valor. Unit. R$</t>
  </si>
  <si>
    <t>Total de materiais</t>
  </si>
  <si>
    <t>Total por funcionário</t>
  </si>
  <si>
    <t>Total Mensal R$</t>
  </si>
  <si>
    <t>Total por Funcionário</t>
  </si>
  <si>
    <t>MATERIAIS</t>
  </si>
  <si>
    <t>Equipamentos e outros</t>
  </si>
  <si>
    <t>Item</t>
  </si>
  <si>
    <t>Discriminação</t>
  </si>
  <si>
    <t>Qtd.</t>
  </si>
  <si>
    <t>Valor Total</t>
  </si>
  <si>
    <t>Tempo de uso
(meses)</t>
  </si>
  <si>
    <t>Depreciação</t>
  </si>
  <si>
    <t>TOTAL (mensal)</t>
  </si>
  <si>
    <t>Total</t>
  </si>
  <si>
    <t>PLANILHA DE CUSTOS E FORMAÇÃO DE PREÇOS</t>
  </si>
  <si>
    <t>DESCRIÇÃO</t>
  </si>
  <si>
    <t>UNID</t>
  </si>
  <si>
    <t>KG / ANUAL</t>
  </si>
  <si>
    <t>PREÇO POR KG</t>
  </si>
  <si>
    <t>VALOR MENSAL</t>
  </si>
  <si>
    <t>VALOR ANUAL</t>
  </si>
  <si>
    <t>Kg</t>
  </si>
  <si>
    <t>Tipo de serviço</t>
  </si>
  <si>
    <t>Valor proposto por
empregado</t>
  </si>
  <si>
    <t>Qtde de empregados por
posto</t>
  </si>
  <si>
    <t>Valor total do serviço</t>
  </si>
  <si>
    <t>Valor Anual</t>
  </si>
  <si>
    <t>Motorista</t>
  </si>
  <si>
    <t>Valor Mensal dos
Serviços</t>
  </si>
  <si>
    <t>VALOR GLOBAL DA PROPOSTA</t>
  </si>
  <si>
    <t>Valor proposto por Kg. Resíduo ( valor unitário do Kg.)</t>
  </si>
  <si>
    <t>Valor mensal do serviço</t>
  </si>
  <si>
    <t>Valor Global da Proposta (12 MESES)</t>
  </si>
  <si>
    <r>
      <t xml:space="preserve">VALOR MENSAL DOS SERVIÇOS </t>
    </r>
    <r>
      <rPr>
        <sz val="10"/>
        <color rgb="FF000000"/>
        <rFont val="Times New Roman"/>
        <family val="1"/>
      </rPr>
      <t>(MÃO DE OBRA / MATERIAIS / EQUIPAMENTOS / MAQUINÁRIOS e EPI's.).</t>
    </r>
  </si>
  <si>
    <r>
      <rPr>
        <sz val="12"/>
        <rFont val="Times New Roman"/>
        <family val="1"/>
      </rPr>
      <t>I</t>
    </r>
  </si>
  <si>
    <r>
      <rPr>
        <sz val="12"/>
        <rFont val="Times New Roman"/>
        <family val="1"/>
      </rPr>
      <t>II</t>
    </r>
  </si>
  <si>
    <r>
      <rPr>
        <sz val="12"/>
        <rFont val="Times New Roman"/>
        <family val="1"/>
      </rPr>
      <t>Ag. de Coleta Diurno</t>
    </r>
  </si>
  <si>
    <r>
      <rPr>
        <sz val="12"/>
        <rFont val="Times New Roman"/>
        <family val="1"/>
      </rPr>
      <t>III</t>
    </r>
  </si>
  <si>
    <r>
      <rPr>
        <sz val="12"/>
        <rFont val="Times New Roman"/>
        <family val="1"/>
      </rPr>
      <t>Ag. de Coleta Noturno</t>
    </r>
  </si>
  <si>
    <r>
      <rPr>
        <sz val="12"/>
        <rFont val="Times New Roman"/>
        <family val="1"/>
      </rPr>
      <t>IV</t>
    </r>
  </si>
  <si>
    <r>
      <rPr>
        <sz val="12"/>
        <rFont val="Times New Roman"/>
        <family val="1"/>
      </rPr>
      <t>Responsável Técnico</t>
    </r>
  </si>
  <si>
    <r>
      <rPr>
        <sz val="12"/>
        <rFont val="Times New Roman"/>
        <family val="1"/>
      </rPr>
      <t>V</t>
    </r>
  </si>
  <si>
    <r>
      <rPr>
        <sz val="12"/>
        <rFont val="Times New Roman"/>
        <family val="1"/>
      </rPr>
      <t>Supervisor</t>
    </r>
  </si>
  <si>
    <r>
      <rPr>
        <b/>
        <sz val="8"/>
        <rFont val="Times New Roman"/>
        <family val="1"/>
      </rPr>
      <t>Descrição</t>
    </r>
  </si>
  <si>
    <r>
      <rPr>
        <b/>
        <sz val="8"/>
        <rFont val="Times New Roman"/>
        <family val="1"/>
      </rPr>
      <t>Unid.</t>
    </r>
  </si>
  <si>
    <r>
      <rPr>
        <b/>
        <sz val="8"/>
        <rFont val="Times New Roman"/>
        <family val="1"/>
      </rPr>
      <t xml:space="preserve">Quant.
</t>
    </r>
    <r>
      <rPr>
        <b/>
        <sz val="8"/>
        <rFont val="Times New Roman"/>
        <family val="1"/>
      </rPr>
      <t>Mensal</t>
    </r>
  </si>
  <si>
    <r>
      <rPr>
        <b/>
        <sz val="8"/>
        <rFont val="Times New Roman"/>
        <family val="1"/>
      </rPr>
      <t>Valor. Unit. R$</t>
    </r>
  </si>
  <si>
    <r>
      <rPr>
        <b/>
        <sz val="8"/>
        <rFont val="Times New Roman"/>
        <family val="1"/>
      </rPr>
      <t>Valor Total R$</t>
    </r>
  </si>
  <si>
    <r>
      <rPr>
        <b/>
        <sz val="8"/>
        <rFont val="Times New Roman"/>
        <family val="1"/>
      </rPr>
      <t xml:space="preserve">Tempo de uso
</t>
    </r>
    <r>
      <rPr>
        <b/>
        <sz val="8"/>
        <rFont val="Times New Roman"/>
        <family val="1"/>
      </rPr>
      <t>(mês)</t>
    </r>
  </si>
  <si>
    <r>
      <rPr>
        <b/>
        <sz val="8"/>
        <rFont val="Times New Roman"/>
        <family val="1"/>
      </rPr>
      <t>Total Mensal R$</t>
    </r>
  </si>
  <si>
    <r>
      <rPr>
        <sz val="7.5"/>
        <rFont val="Times New Roman"/>
        <family val="1"/>
      </rPr>
      <t xml:space="preserve">Custo com serviço de coleta, transporte e tratamento de resíduos de serviços de saúde em RO (considerando </t>
    </r>
    <r>
      <rPr>
        <b/>
        <sz val="7.5"/>
        <rFont val="Times New Roman"/>
        <family val="1"/>
      </rPr>
      <t xml:space="preserve">equipamentos, </t>
    </r>
    <r>
      <rPr>
        <sz val="7.5"/>
        <rFont val="Times New Roman"/>
        <family val="1"/>
      </rPr>
      <t xml:space="preserve">pessoal e </t>
    </r>
    <r>
      <rPr>
        <b/>
        <sz val="7.5"/>
        <rFont val="Times New Roman"/>
        <family val="1"/>
      </rPr>
      <t>transporte</t>
    </r>
    <r>
      <rPr>
        <sz val="7.5"/>
        <rFont val="Times New Roman"/>
        <family val="1"/>
      </rPr>
      <t xml:space="preserve">)
</t>
    </r>
    <r>
      <rPr>
        <sz val="7.5"/>
        <rFont val="Times New Roman"/>
        <family val="1"/>
      </rPr>
      <t>- incineração</t>
    </r>
  </si>
  <si>
    <r>
      <rPr>
        <sz val="7.5"/>
        <rFont val="Times New Roman"/>
        <family val="1"/>
      </rPr>
      <t>Unid.</t>
    </r>
  </si>
  <si>
    <r>
      <rPr>
        <sz val="7.5"/>
        <rFont val="Times New Roman"/>
        <family val="1"/>
      </rPr>
      <t xml:space="preserve">Balança digital grande até 300kg.
</t>
    </r>
    <r>
      <rPr>
        <sz val="7.5"/>
        <rFont val="Times New Roman"/>
        <family val="1"/>
      </rPr>
      <t>Obs: que emita ticket com informação sobre data, peso e hora.</t>
    </r>
  </si>
  <si>
    <r>
      <rPr>
        <sz val="7.5"/>
        <rFont val="Times New Roman"/>
        <family val="1"/>
      </rPr>
      <t>Unid</t>
    </r>
  </si>
  <si>
    <r>
      <rPr>
        <sz val="7.5"/>
        <rFont val="Times New Roman"/>
        <family val="1"/>
      </rPr>
      <t>R$ 785,32</t>
    </r>
  </si>
  <si>
    <r>
      <rPr>
        <sz val="7.5"/>
        <rFont val="Times New Roman"/>
        <family val="1"/>
      </rPr>
      <t>R$ 6,54</t>
    </r>
  </si>
  <si>
    <r>
      <rPr>
        <sz val="7.5"/>
        <rFont val="Times New Roman"/>
        <family val="1"/>
      </rPr>
      <t xml:space="preserve">Freezer Horizontal  419 litros, dupla ação, 1 porta, DA421B, Bivolt, Freezer -18º a -22º C, Refrigerador
</t>
    </r>
    <r>
      <rPr>
        <sz val="7.5"/>
        <rFont val="Times New Roman"/>
        <family val="1"/>
      </rPr>
      <t>+2º a +8º C.</t>
    </r>
  </si>
  <si>
    <r>
      <rPr>
        <sz val="7.5"/>
        <rFont val="Times New Roman"/>
        <family val="1"/>
      </rPr>
      <t>R$ 2.249,11</t>
    </r>
  </si>
  <si>
    <r>
      <rPr>
        <sz val="7.5"/>
        <rFont val="Times New Roman"/>
        <family val="1"/>
      </rPr>
      <t>R$ 18,74</t>
    </r>
  </si>
  <si>
    <r>
      <rPr>
        <sz val="7.5"/>
        <rFont val="Times New Roman"/>
        <family val="1"/>
      </rPr>
      <t>Veículo tipo furgão</t>
    </r>
  </si>
  <si>
    <r>
      <rPr>
        <sz val="8.5"/>
        <rFont val="Times New Roman"/>
        <family val="1"/>
      </rPr>
      <t xml:space="preserve">Saco branco leitoso com capacidade de 30 litros para Coleta de
</t>
    </r>
    <r>
      <rPr>
        <sz val="8.5"/>
        <rFont val="Times New Roman"/>
        <family val="1"/>
      </rPr>
      <t>Resíduo</t>
    </r>
  </si>
  <si>
    <r>
      <rPr>
        <sz val="8.5"/>
        <rFont val="Times New Roman"/>
        <family val="1"/>
      </rPr>
      <t>Unid.</t>
    </r>
  </si>
  <si>
    <r>
      <rPr>
        <sz val="8.5"/>
        <rFont val="Times New Roman"/>
        <family val="1"/>
      </rPr>
      <t xml:space="preserve">Saco branco leitoso com capacidade de 50 litros para Coleta de
</t>
    </r>
    <r>
      <rPr>
        <sz val="8.5"/>
        <rFont val="Times New Roman"/>
        <family val="1"/>
      </rPr>
      <t>Resíduo Infectante</t>
    </r>
  </si>
  <si>
    <r>
      <rPr>
        <sz val="8.5"/>
        <rFont val="Times New Roman"/>
        <family val="1"/>
      </rPr>
      <t xml:space="preserve">Saco branco leitoso com capacidade de 100 litros para Coleta de
</t>
    </r>
    <r>
      <rPr>
        <sz val="8.5"/>
        <rFont val="Times New Roman"/>
        <family val="1"/>
      </rPr>
      <t>Resíduo Infectante</t>
    </r>
  </si>
  <si>
    <r>
      <rPr>
        <sz val="8.5"/>
        <rFont val="Times New Roman"/>
        <family val="1"/>
      </rPr>
      <t>Saco vermelho com capacidade de 50 litros para Coleta de Resíduo Infectante</t>
    </r>
  </si>
  <si>
    <r>
      <rPr>
        <sz val="8.5"/>
        <rFont val="Times New Roman"/>
        <family val="1"/>
      </rPr>
      <t xml:space="preserve">Caixa de perfuro cortante: fabricada de acordo com as normas da ABNT NBR 13853, fornecendo proteção contra perfurações e vazamentos. Deverá ser composta por elementos que garantam a montagem correta e segura, proporcionando o eficiente descarte do recipiente. - Capacidade Total: 1,5 litros (01 unidade por cada transporte inter-hospitalar de paciente)
</t>
    </r>
    <r>
      <rPr>
        <sz val="8.5"/>
        <rFont val="Times New Roman"/>
        <family val="1"/>
      </rPr>
      <t xml:space="preserve">Características:
</t>
    </r>
    <r>
      <rPr>
        <sz val="8.5"/>
        <rFont val="Times New Roman"/>
        <family val="1"/>
      </rPr>
      <t xml:space="preserve">- Caixa externa e bandeja em papelão ondulado,
</t>
    </r>
    <r>
      <rPr>
        <sz val="8.5"/>
        <rFont val="Times New Roman"/>
        <family val="1"/>
      </rPr>
      <t xml:space="preserve">- Cinta interna e fundo em papel rígido,
</t>
    </r>
    <r>
      <rPr>
        <sz val="8.5"/>
        <rFont val="Times New Roman"/>
        <family val="1"/>
      </rPr>
      <t xml:space="preserve">- Saco plástico impermeável,
</t>
    </r>
    <r>
      <rPr>
        <sz val="8.5"/>
        <rFont val="Times New Roman"/>
        <family val="1"/>
      </rPr>
      <t>- Alça dupla e lacre de segurança para garantir fechamento e transporte seguro da caixa.</t>
    </r>
  </si>
  <si>
    <r>
      <rPr>
        <sz val="8.5"/>
        <rFont val="Times New Roman"/>
        <family val="1"/>
      </rPr>
      <t>Hipoclorito de Sódio, galão 5 litros</t>
    </r>
  </si>
  <si>
    <r>
      <rPr>
        <sz val="8.5"/>
        <rFont val="Times New Roman"/>
        <family val="1"/>
      </rPr>
      <t>Galão</t>
    </r>
  </si>
  <si>
    <r>
      <rPr>
        <sz val="8.5"/>
        <rFont val="Times New Roman"/>
        <family val="1"/>
      </rPr>
      <t>Álcool Gel 70%</t>
    </r>
  </si>
  <si>
    <r>
      <rPr>
        <sz val="8.5"/>
        <rFont val="Times New Roman"/>
        <family val="1"/>
      </rPr>
      <t>Litro</t>
    </r>
  </si>
  <si>
    <r>
      <rPr>
        <sz val="8.5"/>
        <rFont val="Times New Roman"/>
        <family val="1"/>
      </rPr>
      <t>Sabão em pó de 500 gramas</t>
    </r>
  </si>
  <si>
    <r>
      <rPr>
        <sz val="8.5"/>
        <rFont val="Times New Roman"/>
        <family val="1"/>
      </rPr>
      <t>Cx</t>
    </r>
  </si>
  <si>
    <r>
      <rPr>
        <sz val="8.5"/>
        <rFont val="Times New Roman"/>
        <family val="1"/>
      </rPr>
      <t>Lixeiras 30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</si>
  <si>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Lixeiras 50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</si>
  <si>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Lixeiras 100 Litros com tampa acionada a pedal para Coleta Resíduo Infectante. (cor Branca e identificação conforme legislação vigente)</t>
    </r>
  </si>
  <si>
    <r>
      <rPr>
        <sz val="8.5"/>
        <rFont val="Times New Roman"/>
        <family val="1"/>
      </rPr>
      <t>Bombonas de tampa rosqueável para RSS Químicos Líquido com capacidade para 25 litros (uso de 1 bombona por dia)</t>
    </r>
  </si>
  <si>
    <r>
      <rPr>
        <sz val="8.5"/>
        <rFont val="Times New Roman"/>
        <family val="1"/>
      </rPr>
      <t xml:space="preserve">Bombonas de 200 litros para abrigo
</t>
    </r>
    <r>
      <rPr>
        <sz val="8.5"/>
        <rFont val="Times New Roman"/>
        <family val="1"/>
      </rPr>
      <t>externo para o Grupo A</t>
    </r>
  </si>
  <si>
    <r>
      <rPr>
        <sz val="8.5"/>
        <rFont val="Times New Roman"/>
        <family val="1"/>
      </rPr>
      <t xml:space="preserve">Bombonas de 200 litros para abrigo
</t>
    </r>
    <r>
      <rPr>
        <sz val="8.5"/>
        <rFont val="Times New Roman"/>
        <family val="1"/>
      </rPr>
      <t>externo para o Grupo B Químico</t>
    </r>
  </si>
  <si>
    <r>
      <rPr>
        <sz val="8.5"/>
        <rFont val="Times New Roman"/>
        <family val="1"/>
      </rPr>
      <t>Bombonas de 200 litros para abrigo externo para o Grupo E</t>
    </r>
  </si>
  <si>
    <r>
      <rPr>
        <sz val="8.5"/>
        <rFont val="Times New Roman"/>
        <family val="1"/>
      </rPr>
      <t>Carros 360 litros para transporte interno para resíduos infectantes. (cor Banca e identificação conforme legislação vigente)</t>
    </r>
  </si>
  <si>
    <r>
      <rPr>
        <sz val="8.5"/>
        <rFont val="Times New Roman"/>
        <family val="1"/>
      </rPr>
      <t>Suporte para Caixa de Perfuro Cortante</t>
    </r>
  </si>
  <si>
    <r>
      <rPr>
        <sz val="8.5"/>
        <rFont val="Times New Roman"/>
        <family val="1"/>
      </rPr>
      <t>Caixa para descarte de pilhas e baterias (cor Laranja e identificação conforme legislação vigente)</t>
    </r>
  </si>
  <si>
    <r>
      <rPr>
        <sz val="8.5"/>
        <rFont val="Times New Roman"/>
        <family val="1"/>
      </rPr>
      <t>Recipiente para descarte de lâmpadas Grupo B (cor Laranja e identificação conforme legislação vigente)</t>
    </r>
  </si>
  <si>
    <r>
      <rPr>
        <b/>
        <sz val="6.5"/>
        <rFont val="Times New Roman"/>
        <family val="1"/>
      </rPr>
      <t>Contratação de Empresa Especializada na Prestação de Serviços de Coleta Interna e Externa, Transporte, Tratamento (incineração) e Destinação Final dos Resíduos de Serviços de Saúde – RSS (Grupos A, B e E), de forma contínua, para atender o Hospital Regional de São Francisco do Guaporé - HRSFG, pelo período de 12 (doze) meses.</t>
    </r>
  </si>
  <si>
    <t>Caixa de perfuro cortante: fabricada de acordo com as normas da ABNT NBR 13853, fornecendo proteção contra perfurações e vazamentos. Deverá ser composta por elementos que garantam a montagem correta e segura, proporcionando o eficiente descarte do recipiente. - Capacidade Total: 13 litros
Características:
- Caixa externa e bandeja em papelão ondulado,
- Cinta interna e fundo em papel rígido,
- Saco plástico impermeável,
- Alça dupla e lacre de segurança para garantir fechamento e transporte seguro da caixa.</t>
  </si>
  <si>
    <r>
      <t xml:space="preserve">Inss </t>
    </r>
    <r>
      <rPr>
        <sz val="10"/>
        <color rgb="FF000000"/>
        <rFont val="Times New Roman"/>
      </rPr>
      <t>(20%)</t>
    </r>
  </si>
  <si>
    <r>
      <t xml:space="preserve">Sesi ou Sesc </t>
    </r>
    <r>
      <rPr>
        <sz val="10"/>
        <color rgb="FF000000"/>
        <rFont val="Times New Roman"/>
      </rPr>
      <t>(1,5%)</t>
    </r>
  </si>
  <si>
    <r>
      <t xml:space="preserve">Senai ou Senac </t>
    </r>
    <r>
      <rPr>
        <sz val="10"/>
        <color rgb="FF000000"/>
        <rFont val="Times New Roman"/>
      </rPr>
      <t>(1,0%)</t>
    </r>
  </si>
  <si>
    <r>
      <t xml:space="preserve">Incra </t>
    </r>
    <r>
      <rPr>
        <sz val="10"/>
        <color rgb="FF000000"/>
        <rFont val="Times New Roman"/>
      </rPr>
      <t>(0,20% ou 2,7%) - IN nº971, MPS/SRP/2009, Anexo I
e II ver código da Tabela</t>
    </r>
  </si>
  <si>
    <r>
      <t xml:space="preserve">Salário Educação </t>
    </r>
    <r>
      <rPr>
        <sz val="10"/>
        <color rgb="FF000000"/>
        <rFont val="Times New Roman"/>
      </rPr>
      <t>(2,5%)</t>
    </r>
  </si>
  <si>
    <r>
      <t>Seguro Acid,. Trabalho ou R.A.T</t>
    </r>
    <r>
      <rPr>
        <sz val="10"/>
        <color rgb="FF000000"/>
        <rFont val="Times New Roman"/>
      </rPr>
      <t xml:space="preserve">. </t>
    </r>
  </si>
  <si>
    <r>
      <t>Sebrae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0,3%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ou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0,6%</t>
    </r>
    <r>
      <rPr>
        <b/>
        <sz val="10"/>
        <color rgb="FF000000"/>
        <rFont val="Times New Roman"/>
      </rPr>
      <t xml:space="preserve"> - </t>
    </r>
    <r>
      <rPr>
        <b/>
        <u/>
        <sz val="10"/>
        <color rgb="FF000000"/>
        <rFont val="Times New Roman"/>
      </rPr>
      <t>IN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971_09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SRP</t>
    </r>
    <r>
      <rPr>
        <b/>
        <sz val="10"/>
        <color rgb="FF000000"/>
        <rFont val="Times New Roman"/>
      </rPr>
      <t xml:space="preserve"> </t>
    </r>
    <r>
      <rPr>
        <b/>
        <u/>
        <sz val="10"/>
        <color rgb="FF000000"/>
        <rFont val="Times New Roman"/>
      </rPr>
      <t>Tributacao
Previdenciária Revog  IN 03_05</t>
    </r>
  </si>
  <si>
    <t xml:space="preserve">R$ 16,64	
R$ 40.250,00	
R$ 483.000,00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</si>
</sst>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&quot;R$&quot;\ #,##0.00000000;[Red]\-&quot;R$&quot;\ #,##0.00000000"/>
    <numFmt numFmtId="166" formatCode="_-&quot;R$&quot;\ * #,##0.00_-;\-&quot;R$&quot;\ * #,##0.00_-;_-&quot;R$&quot;\ * &quot;-&quot;??_-;_-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2"/>
    </font>
    <font>
      <sz val="10"/>
      <color rgb="FF000000"/>
      <name val="Times New Roman"/>
      <family val="2"/>
    </font>
    <font>
      <sz val="7.5"/>
      <color rgb="FF000000"/>
      <name val="Times New Roman"/>
      <family val="2"/>
    </font>
    <font>
      <sz val="7.5"/>
      <name val="Times New Roman"/>
      <family val="1"/>
    </font>
    <font>
      <b/>
      <sz val="7.5"/>
      <name val="Times New Roman"/>
      <family val="1"/>
    </font>
    <font>
      <sz val="8.5"/>
      <color rgb="FF000000"/>
      <name val="Times New Roman"/>
      <family val="2"/>
    </font>
    <font>
      <sz val="8.5"/>
      <name val="Times New Roman"/>
      <family val="1"/>
    </font>
    <font>
      <b/>
      <sz val="6.5"/>
      <name val="Times New Roman"/>
      <family val="1"/>
    </font>
    <font>
      <sz val="24"/>
      <color rgb="FF000000"/>
      <name val="Times New Roman"/>
      <family val="1"/>
    </font>
    <font>
      <b/>
      <sz val="10"/>
      <color theme="1"/>
      <name val="Times New Roman"/>
    </font>
    <font>
      <sz val="11"/>
      <name val="Arial"/>
    </font>
    <font>
      <sz val="10"/>
      <color theme="1"/>
      <name val="Times New Roman"/>
    </font>
    <font>
      <sz val="10"/>
      <color theme="1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u/>
      <sz val="10"/>
      <color rgb="FF000000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3" borderId="14" xfId="0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44" fontId="5" fillId="0" borderId="5" xfId="1" applyFont="1" applyBorder="1" applyAlignment="1">
      <alignment horizontal="right" vertical="top" wrapText="1"/>
    </xf>
    <xf numFmtId="44" fontId="5" fillId="3" borderId="5" xfId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4" fontId="5" fillId="0" borderId="5" xfId="1" applyFont="1" applyBorder="1" applyAlignment="1">
      <alignment horizontal="right" vertical="center" wrapText="1"/>
    </xf>
    <xf numFmtId="44" fontId="5" fillId="4" borderId="5" xfId="1" applyFont="1" applyFill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10" fontId="5" fillId="0" borderId="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4" fontId="5" fillId="0" borderId="5" xfId="0" applyNumberFormat="1" applyFont="1" applyBorder="1" applyAlignment="1">
      <alignment horizontal="right" vertical="top" wrapText="1"/>
    </xf>
    <xf numFmtId="0" fontId="8" fillId="5" borderId="14" xfId="0" applyFont="1" applyFill="1" applyBorder="1" applyAlignment="1">
      <alignment wrapText="1"/>
    </xf>
    <xf numFmtId="44" fontId="5" fillId="5" borderId="5" xfId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10" fontId="5" fillId="6" borderId="17" xfId="0" applyNumberFormat="1" applyFont="1" applyFill="1" applyBorder="1" applyAlignment="1">
      <alignment horizontal="right" vertical="top" wrapText="1"/>
    </xf>
    <xf numFmtId="0" fontId="5" fillId="6" borderId="19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44" fontId="5" fillId="4" borderId="5" xfId="0" applyNumberFormat="1" applyFont="1" applyFill="1" applyBorder="1" applyAlignment="1">
      <alignment horizontal="right" vertical="top" wrapText="1"/>
    </xf>
    <xf numFmtId="44" fontId="5" fillId="2" borderId="5" xfId="1" applyFont="1" applyFill="1" applyBorder="1" applyAlignment="1">
      <alignment horizontal="right" vertical="top" wrapText="1"/>
    </xf>
    <xf numFmtId="44" fontId="3" fillId="0" borderId="5" xfId="1" applyFont="1" applyBorder="1" applyAlignment="1">
      <alignment wrapText="1"/>
    </xf>
    <xf numFmtId="44" fontId="4" fillId="0" borderId="5" xfId="1" applyFont="1" applyBorder="1" applyAlignment="1">
      <alignment vertical="top" wrapText="1"/>
    </xf>
    <xf numFmtId="44" fontId="4" fillId="0" borderId="5" xfId="1" applyFont="1" applyBorder="1" applyAlignment="1">
      <alignment horizontal="center" vertical="top" wrapText="1"/>
    </xf>
    <xf numFmtId="44" fontId="5" fillId="7" borderId="14" xfId="1" applyFont="1" applyFill="1" applyBorder="1" applyAlignment="1">
      <alignment horizontal="right" vertical="top" wrapText="1"/>
    </xf>
    <xf numFmtId="44" fontId="3" fillId="4" borderId="5" xfId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4" fillId="4" borderId="22" xfId="0" applyFont="1" applyFill="1" applyBorder="1" applyAlignment="1">
      <alignment vertical="top" wrapText="1"/>
    </xf>
    <xf numFmtId="10" fontId="5" fillId="4" borderId="5" xfId="0" applyNumberFormat="1" applyFont="1" applyFill="1" applyBorder="1" applyAlignment="1">
      <alignment horizontal="right" vertical="top" wrapText="1"/>
    </xf>
    <xf numFmtId="44" fontId="5" fillId="7" borderId="5" xfId="1" applyFont="1" applyFill="1" applyBorder="1" applyAlignment="1">
      <alignment horizontal="right" vertical="top" wrapText="1"/>
    </xf>
    <xf numFmtId="44" fontId="5" fillId="8" borderId="5" xfId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9" borderId="5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wrapText="1"/>
    </xf>
    <xf numFmtId="0" fontId="3" fillId="9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8" fontId="6" fillId="0" borderId="5" xfId="0" applyNumberFormat="1" applyFont="1" applyBorder="1" applyAlignment="1">
      <alignment horizontal="right" vertical="top" wrapText="1"/>
    </xf>
    <xf numFmtId="8" fontId="6" fillId="0" borderId="5" xfId="0" applyNumberFormat="1" applyFont="1" applyBorder="1" applyAlignment="1">
      <alignment horizontal="center" vertical="top" wrapText="1"/>
    </xf>
    <xf numFmtId="44" fontId="2" fillId="0" borderId="5" xfId="1" applyFont="1" applyBorder="1" applyAlignment="1">
      <alignment horizontal="right" vertical="top" wrapText="1"/>
    </xf>
    <xf numFmtId="44" fontId="3" fillId="0" borderId="0" xfId="1" applyFont="1"/>
    <xf numFmtId="44" fontId="6" fillId="0" borderId="5" xfId="1" applyFont="1" applyBorder="1" applyAlignment="1">
      <alignment horizontal="center" vertical="top" wrapText="1"/>
    </xf>
    <xf numFmtId="44" fontId="2" fillId="0" borderId="5" xfId="1" applyFont="1" applyBorder="1" applyAlignment="1">
      <alignment horizontal="center" vertical="top" wrapText="1"/>
    </xf>
    <xf numFmtId="44" fontId="3" fillId="0" borderId="27" xfId="1" applyFont="1" applyBorder="1" applyAlignment="1">
      <alignment vertical="top" wrapText="1"/>
    </xf>
    <xf numFmtId="44" fontId="0" fillId="0" borderId="0" xfId="1" applyFont="1"/>
    <xf numFmtId="44" fontId="6" fillId="0" borderId="5" xfId="1" applyFont="1" applyBorder="1" applyAlignment="1">
      <alignment vertical="top" wrapText="1"/>
    </xf>
    <xf numFmtId="44" fontId="4" fillId="4" borderId="1" xfId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vertical="top" wrapText="1"/>
    </xf>
    <xf numFmtId="44" fontId="4" fillId="4" borderId="5" xfId="1" applyFont="1" applyFill="1" applyBorder="1" applyAlignment="1">
      <alignment horizontal="center" vertical="top" wrapText="1"/>
    </xf>
    <xf numFmtId="44" fontId="5" fillId="4" borderId="5" xfId="1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44" fontId="6" fillId="4" borderId="5" xfId="1" applyFont="1" applyFill="1" applyBorder="1" applyAlignment="1">
      <alignment horizontal="right" vertical="top" wrapText="1"/>
    </xf>
    <xf numFmtId="44" fontId="6" fillId="4" borderId="5" xfId="1" applyFont="1" applyFill="1" applyBorder="1" applyAlignment="1">
      <alignment vertical="top" wrapText="1"/>
    </xf>
    <xf numFmtId="44" fontId="2" fillId="4" borderId="5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44" fontId="6" fillId="4" borderId="5" xfId="1" applyFont="1" applyFill="1" applyBorder="1" applyAlignment="1">
      <alignment horizontal="center" vertical="top" wrapText="1"/>
    </xf>
    <xf numFmtId="44" fontId="6" fillId="3" borderId="5" xfId="1" applyFont="1" applyFill="1" applyBorder="1" applyAlignment="1">
      <alignment horizontal="center" vertical="top" wrapText="1"/>
    </xf>
    <xf numFmtId="44" fontId="4" fillId="3" borderId="5" xfId="1" applyFont="1" applyFill="1" applyBorder="1" applyAlignment="1">
      <alignment horizontal="center" vertical="top" wrapText="1"/>
    </xf>
    <xf numFmtId="8" fontId="6" fillId="3" borderId="5" xfId="0" applyNumberFormat="1" applyFont="1" applyFill="1" applyBorder="1" applyAlignment="1">
      <alignment horizontal="center" vertical="top" wrapText="1"/>
    </xf>
    <xf numFmtId="8" fontId="4" fillId="3" borderId="5" xfId="0" applyNumberFormat="1" applyFont="1" applyFill="1" applyBorder="1" applyAlignment="1">
      <alignment horizontal="center" vertical="top" wrapText="1"/>
    </xf>
    <xf numFmtId="44" fontId="5" fillId="3" borderId="5" xfId="1" applyFont="1" applyFill="1" applyBorder="1" applyAlignment="1">
      <alignment horizontal="center" vertical="top" wrapText="1"/>
    </xf>
    <xf numFmtId="0" fontId="3" fillId="3" borderId="15" xfId="0" applyFont="1" applyFill="1" applyBorder="1"/>
    <xf numFmtId="44" fontId="3" fillId="3" borderId="15" xfId="1" applyFont="1" applyFill="1" applyBorder="1"/>
    <xf numFmtId="0" fontId="4" fillId="9" borderId="5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8" fontId="4" fillId="9" borderId="5" xfId="0" applyNumberFormat="1" applyFont="1" applyFill="1" applyBorder="1" applyAlignment="1">
      <alignment horizontal="center" vertical="top" wrapText="1"/>
    </xf>
    <xf numFmtId="44" fontId="6" fillId="0" borderId="5" xfId="0" applyNumberFormat="1" applyFont="1" applyBorder="1" applyAlignment="1">
      <alignment horizontal="right" vertical="top" wrapText="1"/>
    </xf>
    <xf numFmtId="0" fontId="4" fillId="3" borderId="30" xfId="0" applyFont="1" applyFill="1" applyBorder="1" applyAlignment="1">
      <alignment vertical="top" wrapText="1"/>
    </xf>
    <xf numFmtId="0" fontId="6" fillId="3" borderId="31" xfId="0" applyFont="1" applyFill="1" applyBorder="1" applyAlignment="1">
      <alignment horizontal="center" vertical="top" wrapText="1"/>
    </xf>
    <xf numFmtId="44" fontId="5" fillId="3" borderId="31" xfId="1" applyFont="1" applyFill="1" applyBorder="1" applyAlignment="1">
      <alignment horizontal="right" vertical="top" wrapText="1"/>
    </xf>
    <xf numFmtId="0" fontId="5" fillId="3" borderId="31" xfId="0" applyFont="1" applyFill="1" applyBorder="1" applyAlignment="1">
      <alignment horizontal="right" vertical="top" wrapText="1"/>
    </xf>
    <xf numFmtId="0" fontId="4" fillId="6" borderId="15" xfId="0" applyFont="1" applyFill="1" applyBorder="1" applyAlignment="1">
      <alignment vertical="top" wrapText="1"/>
    </xf>
    <xf numFmtId="0" fontId="12" fillId="11" borderId="32" xfId="0" applyFont="1" applyFill="1" applyBorder="1" applyAlignment="1">
      <alignment horizontal="center" vertical="top" wrapText="1"/>
    </xf>
    <xf numFmtId="0" fontId="13" fillId="11" borderId="32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horizontal="left" vertical="top" wrapText="1"/>
    </xf>
    <xf numFmtId="0" fontId="13" fillId="11" borderId="32" xfId="0" applyFont="1" applyFill="1" applyBorder="1" applyAlignment="1">
      <alignment horizontal="center" vertical="top" wrapText="1"/>
    </xf>
    <xf numFmtId="0" fontId="0" fillId="11" borderId="32" xfId="0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1" fontId="14" fillId="0" borderId="32" xfId="0" applyNumberFormat="1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left" vertical="center" wrapText="1"/>
    </xf>
    <xf numFmtId="1" fontId="14" fillId="0" borderId="32" xfId="0" applyNumberFormat="1" applyFont="1" applyBorder="1" applyAlignment="1">
      <alignment horizontal="left" vertical="center" shrinkToFit="1"/>
    </xf>
    <xf numFmtId="2" fontId="14" fillId="0" borderId="32" xfId="0" applyNumberFormat="1" applyFont="1" applyBorder="1" applyAlignment="1">
      <alignment horizontal="center" vertical="center" shrinkToFit="1"/>
    </xf>
    <xf numFmtId="1" fontId="14" fillId="0" borderId="32" xfId="0" applyNumberFormat="1" applyFont="1" applyBorder="1" applyAlignment="1">
      <alignment horizontal="right" vertical="center" shrinkToFit="1"/>
    </xf>
    <xf numFmtId="0" fontId="15" fillId="0" borderId="32" xfId="0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left" vertical="center" shrinkToFit="1"/>
    </xf>
    <xf numFmtId="44" fontId="13" fillId="11" borderId="32" xfId="1" applyFont="1" applyFill="1" applyBorder="1" applyAlignment="1">
      <alignment horizontal="center" vertical="top" wrapText="1"/>
    </xf>
    <xf numFmtId="44" fontId="14" fillId="0" borderId="32" xfId="1" applyFont="1" applyBorder="1" applyAlignment="1">
      <alignment horizontal="center" vertical="center" shrinkToFit="1"/>
    </xf>
    <xf numFmtId="1" fontId="14" fillId="0" borderId="35" xfId="0" applyNumberFormat="1" applyFont="1" applyBorder="1" applyAlignment="1">
      <alignment horizontal="right" vertical="center" shrinkToFit="1"/>
    </xf>
    <xf numFmtId="0" fontId="15" fillId="0" borderId="35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left" vertical="center" shrinkToFit="1"/>
    </xf>
    <xf numFmtId="2" fontId="14" fillId="0" borderId="35" xfId="0" applyNumberFormat="1" applyFont="1" applyBorder="1" applyAlignment="1">
      <alignment horizontal="center" vertical="center" shrinkToFit="1"/>
    </xf>
    <xf numFmtId="2" fontId="14" fillId="0" borderId="35" xfId="0" applyNumberFormat="1" applyFont="1" applyBorder="1" applyAlignment="1">
      <alignment horizontal="left" vertical="center" shrinkToFit="1"/>
    </xf>
    <xf numFmtId="44" fontId="14" fillId="0" borderId="35" xfId="1" applyFont="1" applyBorder="1" applyAlignment="1">
      <alignment horizontal="center" vertical="center" shrinkToFit="1"/>
    </xf>
    <xf numFmtId="44" fontId="4" fillId="3" borderId="15" xfId="1" applyFont="1" applyFill="1" applyBorder="1" applyAlignment="1">
      <alignment vertical="top" wrapText="1"/>
    </xf>
    <xf numFmtId="0" fontId="3" fillId="0" borderId="15" xfId="0" applyFont="1" applyBorder="1"/>
    <xf numFmtId="44" fontId="3" fillId="0" borderId="15" xfId="1" applyFont="1" applyBorder="1"/>
    <xf numFmtId="44" fontId="3" fillId="3" borderId="15" xfId="1" applyFont="1" applyFill="1" applyBorder="1" applyAlignment="1"/>
    <xf numFmtId="1" fontId="2" fillId="0" borderId="32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top" wrapText="1"/>
    </xf>
    <xf numFmtId="2" fontId="2" fillId="0" borderId="32" xfId="0" applyNumberFormat="1" applyFont="1" applyBorder="1" applyAlignment="1">
      <alignment horizontal="right" vertical="top" shrinkToFit="1"/>
    </xf>
    <xf numFmtId="0" fontId="6" fillId="0" borderId="32" xfId="0" applyFont="1" applyBorder="1" applyAlignment="1">
      <alignment horizontal="center" vertical="top" wrapText="1"/>
    </xf>
    <xf numFmtId="44" fontId="6" fillId="0" borderId="32" xfId="1" applyFont="1" applyBorder="1" applyAlignment="1">
      <alignment horizontal="center" vertical="top" wrapText="1"/>
    </xf>
    <xf numFmtId="165" fontId="6" fillId="0" borderId="5" xfId="0" applyNumberFormat="1" applyFont="1" applyBorder="1" applyAlignment="1">
      <alignment vertical="top" wrapText="1"/>
    </xf>
    <xf numFmtId="1" fontId="18" fillId="0" borderId="32" xfId="0" applyNumberFormat="1" applyFont="1" applyBorder="1" applyAlignment="1">
      <alignment horizontal="center" vertical="top" shrinkToFit="1"/>
    </xf>
    <xf numFmtId="0" fontId="19" fillId="0" borderId="32" xfId="0" applyFont="1" applyBorder="1" applyAlignment="1">
      <alignment horizontal="left" vertical="top" wrapText="1"/>
    </xf>
    <xf numFmtId="4" fontId="18" fillId="0" borderId="32" xfId="0" applyNumberFormat="1" applyFont="1" applyBorder="1" applyAlignment="1">
      <alignment horizontal="left" vertical="top" shrinkToFit="1"/>
    </xf>
    <xf numFmtId="0" fontId="19" fillId="0" borderId="32" xfId="0" applyFont="1" applyBorder="1" applyAlignment="1">
      <alignment horizontal="right" vertical="top" wrapText="1"/>
    </xf>
    <xf numFmtId="2" fontId="18" fillId="0" borderId="32" xfId="0" applyNumberFormat="1" applyFont="1" applyBorder="1" applyAlignment="1">
      <alignment horizontal="right" vertical="top" indent="1" shrinkToFit="1"/>
    </xf>
    <xf numFmtId="0" fontId="19" fillId="0" borderId="32" xfId="0" applyFont="1" applyBorder="1" applyAlignment="1">
      <alignment horizontal="left" vertical="top" wrapText="1" indent="2"/>
    </xf>
    <xf numFmtId="0" fontId="19" fillId="0" borderId="32" xfId="0" applyFont="1" applyBorder="1" applyAlignment="1">
      <alignment horizontal="right" vertical="top" wrapText="1" indent="2"/>
    </xf>
    <xf numFmtId="1" fontId="18" fillId="0" borderId="32" xfId="0" applyNumberFormat="1" applyFont="1" applyBorder="1" applyAlignment="1">
      <alignment horizontal="right" vertical="top" indent="3" shrinkToFit="1"/>
    </xf>
    <xf numFmtId="0" fontId="19" fillId="0" borderId="32" xfId="0" applyFont="1" applyBorder="1" applyAlignment="1">
      <alignment horizontal="right" vertical="top" wrapText="1" indent="1"/>
    </xf>
    <xf numFmtId="1" fontId="21" fillId="0" borderId="32" xfId="0" applyNumberFormat="1" applyFont="1" applyBorder="1" applyAlignment="1">
      <alignment horizontal="center" vertical="top" shrinkToFit="1"/>
    </xf>
    <xf numFmtId="0" fontId="22" fillId="0" borderId="32" xfId="0" applyFont="1" applyBorder="1" applyAlignment="1">
      <alignment horizontal="right" vertical="top" wrapText="1"/>
    </xf>
    <xf numFmtId="2" fontId="21" fillId="0" borderId="32" xfId="0" applyNumberFormat="1" applyFont="1" applyBorder="1" applyAlignment="1">
      <alignment horizontal="center" vertical="top" shrinkToFit="1"/>
    </xf>
    <xf numFmtId="1" fontId="21" fillId="0" borderId="32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right" vertical="center" wrapText="1"/>
    </xf>
    <xf numFmtId="2" fontId="21" fillId="0" borderId="32" xfId="0" applyNumberFormat="1" applyFont="1" applyBorder="1" applyAlignment="1">
      <alignment horizontal="center" vertical="center" shrinkToFit="1"/>
    </xf>
    <xf numFmtId="4" fontId="21" fillId="0" borderId="32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right" vertical="top" wrapText="1" indent="1"/>
    </xf>
    <xf numFmtId="0" fontId="22" fillId="0" borderId="32" xfId="0" applyFont="1" applyBorder="1" applyAlignment="1">
      <alignment horizontal="left" vertical="center" wrapText="1"/>
    </xf>
    <xf numFmtId="1" fontId="21" fillId="0" borderId="32" xfId="0" applyNumberFormat="1" applyFont="1" applyBorder="1" applyAlignment="1">
      <alignment horizontal="left" vertical="center" indent="2" shrinkToFit="1"/>
    </xf>
    <xf numFmtId="1" fontId="21" fillId="0" borderId="32" xfId="0" applyNumberFormat="1" applyFont="1" applyBorder="1" applyAlignment="1">
      <alignment horizontal="right" vertical="center" indent="3" shrinkToFit="1"/>
    </xf>
    <xf numFmtId="1" fontId="21" fillId="0" borderId="32" xfId="0" applyNumberFormat="1" applyFont="1" applyBorder="1" applyAlignment="1">
      <alignment horizontal="left" vertical="top" indent="2" shrinkToFit="1"/>
    </xf>
    <xf numFmtId="4" fontId="21" fillId="0" borderId="32" xfId="0" applyNumberFormat="1" applyFont="1" applyBorder="1" applyAlignment="1">
      <alignment horizontal="center" vertical="top" shrinkToFit="1"/>
    </xf>
    <xf numFmtId="1" fontId="21" fillId="0" borderId="32" xfId="0" applyNumberFormat="1" applyFont="1" applyBorder="1" applyAlignment="1">
      <alignment horizontal="right" vertical="top" indent="3" shrinkToFit="1"/>
    </xf>
    <xf numFmtId="0" fontId="23" fillId="0" borderId="32" xfId="0" applyFont="1" applyBorder="1" applyAlignment="1">
      <alignment horizontal="left" vertical="top" wrapText="1"/>
    </xf>
    <xf numFmtId="8" fontId="6" fillId="9" borderId="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top" wrapText="1"/>
    </xf>
    <xf numFmtId="8" fontId="6" fillId="9" borderId="15" xfId="0" applyNumberFormat="1" applyFont="1" applyFill="1" applyBorder="1" applyAlignment="1">
      <alignment horizontal="center" vertical="center" wrapText="1"/>
    </xf>
    <xf numFmtId="0" fontId="11" fillId="12" borderId="33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top" wrapText="1"/>
    </xf>
    <xf numFmtId="4" fontId="24" fillId="12" borderId="15" xfId="0" applyNumberFormat="1" applyFont="1" applyFill="1" applyBorder="1" applyAlignment="1">
      <alignment horizontal="left" vertical="center" indent="3" shrinkToFit="1"/>
    </xf>
    <xf numFmtId="8" fontId="6" fillId="9" borderId="15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44" fontId="19" fillId="0" borderId="32" xfId="1" applyFont="1" applyBorder="1" applyAlignment="1">
      <alignment horizontal="center" vertical="top" wrapText="1"/>
    </xf>
    <xf numFmtId="0" fontId="28" fillId="14" borderId="32" xfId="0" applyFont="1" applyFill="1" applyBorder="1" applyAlignment="1">
      <alignment wrapText="1"/>
    </xf>
    <xf numFmtId="0" fontId="25" fillId="0" borderId="32" xfId="0" applyFont="1" applyBorder="1" applyAlignment="1">
      <alignment horizontal="center" vertical="top" wrapText="1"/>
    </xf>
    <xf numFmtId="0" fontId="25" fillId="0" borderId="32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top" wrapText="1"/>
    </xf>
    <xf numFmtId="0" fontId="29" fillId="0" borderId="32" xfId="0" applyFont="1" applyBorder="1" applyAlignment="1">
      <alignment vertical="top" wrapText="1"/>
    </xf>
    <xf numFmtId="10" fontId="30" fillId="0" borderId="32" xfId="0" applyNumberFormat="1" applyFont="1" applyBorder="1" applyAlignment="1">
      <alignment horizontal="right" vertical="top" wrapText="1"/>
    </xf>
    <xf numFmtId="166" fontId="29" fillId="0" borderId="32" xfId="0" applyNumberFormat="1" applyFont="1" applyBorder="1" applyAlignment="1">
      <alignment horizontal="right" vertical="top" wrapText="1"/>
    </xf>
    <xf numFmtId="0" fontId="31" fillId="0" borderId="32" xfId="0" applyFont="1" applyBorder="1" applyAlignment="1">
      <alignment vertical="top" wrapText="1"/>
    </xf>
    <xf numFmtId="0" fontId="25" fillId="14" borderId="32" xfId="0" applyFont="1" applyFill="1" applyBorder="1" applyAlignment="1">
      <alignment vertical="top" wrapText="1"/>
    </xf>
    <xf numFmtId="10" fontId="29" fillId="14" borderId="32" xfId="0" applyNumberFormat="1" applyFont="1" applyFill="1" applyBorder="1" applyAlignment="1">
      <alignment horizontal="right" vertical="top" wrapText="1"/>
    </xf>
    <xf numFmtId="166" fontId="29" fillId="14" borderId="32" xfId="0" applyNumberFormat="1" applyFont="1" applyFill="1" applyBorder="1" applyAlignment="1">
      <alignment horizontal="right" vertical="top" wrapText="1"/>
    </xf>
    <xf numFmtId="0" fontId="25" fillId="0" borderId="24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10" fontId="29" fillId="0" borderId="25" xfId="0" applyNumberFormat="1" applyFont="1" applyBorder="1" applyAlignment="1">
      <alignment horizontal="right" vertical="top" wrapText="1"/>
    </xf>
    <xf numFmtId="166" fontId="29" fillId="0" borderId="26" xfId="0" applyNumberFormat="1" applyFont="1" applyBorder="1" applyAlignment="1">
      <alignment horizontal="right" vertical="top" wrapText="1"/>
    </xf>
    <xf numFmtId="10" fontId="29" fillId="0" borderId="32" xfId="0" applyNumberFormat="1" applyFont="1" applyBorder="1" applyAlignment="1">
      <alignment horizontal="right" vertical="top" wrapText="1"/>
    </xf>
    <xf numFmtId="0" fontId="27" fillId="0" borderId="32" xfId="0" applyFont="1" applyBorder="1" applyAlignment="1">
      <alignment vertical="top" wrapText="1"/>
    </xf>
    <xf numFmtId="10" fontId="30" fillId="14" borderId="32" xfId="0" applyNumberFormat="1" applyFont="1" applyFill="1" applyBorder="1" applyAlignment="1">
      <alignment horizontal="right" vertical="top" wrapText="1"/>
    </xf>
    <xf numFmtId="0" fontId="25" fillId="15" borderId="24" xfId="0" applyFont="1" applyFill="1" applyBorder="1" applyAlignment="1">
      <alignment vertical="top" wrapText="1"/>
    </xf>
    <xf numFmtId="0" fontId="25" fillId="15" borderId="0" xfId="0" applyFont="1" applyFill="1" applyAlignment="1">
      <alignment vertical="top" wrapText="1"/>
    </xf>
    <xf numFmtId="10" fontId="30" fillId="15" borderId="25" xfId="0" applyNumberFormat="1" applyFont="1" applyFill="1" applyBorder="1" applyAlignment="1">
      <alignment horizontal="right" vertical="top" wrapText="1"/>
    </xf>
    <xf numFmtId="166" fontId="29" fillId="15" borderId="26" xfId="0" applyNumberFormat="1" applyFont="1" applyFill="1" applyBorder="1" applyAlignment="1">
      <alignment horizontal="right" vertical="top" wrapText="1"/>
    </xf>
    <xf numFmtId="10" fontId="29" fillId="15" borderId="26" xfId="0" applyNumberFormat="1" applyFont="1" applyFill="1" applyBorder="1" applyAlignment="1">
      <alignment horizontal="right" vertical="top" wrapText="1"/>
    </xf>
    <xf numFmtId="0" fontId="29" fillId="15" borderId="26" xfId="0" applyFont="1" applyFill="1" applyBorder="1" applyAlignment="1">
      <alignment horizontal="right" vertical="top" wrapText="1"/>
    </xf>
    <xf numFmtId="0" fontId="30" fillId="0" borderId="32" xfId="0" applyFont="1" applyBorder="1" applyAlignment="1">
      <alignment vertical="top" wrapText="1"/>
    </xf>
    <xf numFmtId="0" fontId="27" fillId="0" borderId="32" xfId="0" applyFont="1" applyBorder="1" applyAlignment="1">
      <alignment horizontal="center" vertical="center" wrapText="1"/>
    </xf>
    <xf numFmtId="10" fontId="29" fillId="0" borderId="32" xfId="0" applyNumberFormat="1" applyFont="1" applyBorder="1" applyAlignment="1">
      <alignment horizontal="right" vertical="center" wrapText="1"/>
    </xf>
    <xf numFmtId="0" fontId="25" fillId="15" borderId="16" xfId="0" applyFont="1" applyFill="1" applyBorder="1" applyAlignment="1">
      <alignment vertical="top" wrapText="1"/>
    </xf>
    <xf numFmtId="0" fontId="25" fillId="15" borderId="17" xfId="0" applyFont="1" applyFill="1" applyBorder="1" applyAlignment="1">
      <alignment vertical="top" wrapText="1"/>
    </xf>
    <xf numFmtId="10" fontId="29" fillId="15" borderId="18" xfId="0" applyNumberFormat="1" applyFont="1" applyFill="1" applyBorder="1" applyAlignment="1">
      <alignment horizontal="right" vertical="top" wrapText="1"/>
    </xf>
    <xf numFmtId="0" fontId="29" fillId="15" borderId="18" xfId="0" applyFont="1" applyFill="1" applyBorder="1" applyAlignment="1">
      <alignment horizontal="right" vertical="top" wrapText="1"/>
    </xf>
    <xf numFmtId="0" fontId="28" fillId="14" borderId="5" xfId="0" applyFont="1" applyFill="1" applyBorder="1" applyAlignment="1">
      <alignment wrapText="1"/>
    </xf>
    <xf numFmtId="0" fontId="25" fillId="0" borderId="4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10" fontId="29" fillId="0" borderId="5" xfId="0" applyNumberFormat="1" applyFont="1" applyBorder="1" applyAlignment="1">
      <alignment horizontal="right" vertical="top" wrapText="1"/>
    </xf>
    <xf numFmtId="166" fontId="29" fillId="0" borderId="5" xfId="0" applyNumberFormat="1" applyFont="1" applyBorder="1" applyAlignment="1">
      <alignment horizontal="right" vertical="top" wrapText="1"/>
    </xf>
    <xf numFmtId="0" fontId="27" fillId="0" borderId="5" xfId="0" applyFont="1" applyBorder="1" applyAlignment="1">
      <alignment vertical="top" wrapText="1"/>
    </xf>
    <xf numFmtId="0" fontId="25" fillId="14" borderId="1" xfId="0" applyFont="1" applyFill="1" applyBorder="1" applyAlignment="1">
      <alignment vertical="top" wrapText="1"/>
    </xf>
    <xf numFmtId="0" fontId="25" fillId="14" borderId="2" xfId="0" applyFont="1" applyFill="1" applyBorder="1" applyAlignment="1">
      <alignment vertical="top" wrapText="1"/>
    </xf>
    <xf numFmtId="10" fontId="29" fillId="14" borderId="5" xfId="0" applyNumberFormat="1" applyFont="1" applyFill="1" applyBorder="1" applyAlignment="1">
      <alignment horizontal="right" vertical="top" wrapText="1"/>
    </xf>
    <xf numFmtId="166" fontId="29" fillId="14" borderId="5" xfId="0" applyNumberFormat="1" applyFont="1" applyFill="1" applyBorder="1" applyAlignment="1">
      <alignment horizontal="right" vertical="top" wrapText="1"/>
    </xf>
    <xf numFmtId="0" fontId="30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164" fontId="0" fillId="0" borderId="0" xfId="0" applyNumberFormat="1"/>
    <xf numFmtId="44" fontId="19" fillId="0" borderId="32" xfId="1" applyFont="1" applyBorder="1" applyAlignment="1">
      <alignment horizontal="right" vertical="top" wrapText="1" indent="1"/>
    </xf>
    <xf numFmtId="0" fontId="3" fillId="0" borderId="7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44" fontId="6" fillId="0" borderId="46" xfId="0" applyNumberFormat="1" applyFont="1" applyBorder="1" applyAlignment="1">
      <alignment horizontal="right" vertical="top" wrapText="1"/>
    </xf>
    <xf numFmtId="8" fontId="6" fillId="0" borderId="7" xfId="0" applyNumberFormat="1" applyFont="1" applyBorder="1" applyAlignment="1">
      <alignment horizontal="right" vertical="top" wrapText="1"/>
    </xf>
    <xf numFmtId="0" fontId="3" fillId="9" borderId="31" xfId="0" applyFont="1" applyFill="1" applyBorder="1" applyAlignment="1">
      <alignment wrapText="1"/>
    </xf>
    <xf numFmtId="2" fontId="17" fillId="0" borderId="38" xfId="0" applyNumberFormat="1" applyFont="1" applyBorder="1" applyAlignment="1">
      <alignment horizontal="right" vertical="top" shrinkToFit="1"/>
    </xf>
    <xf numFmtId="0" fontId="2" fillId="0" borderId="18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27" fillId="14" borderId="33" xfId="0" applyFont="1" applyFill="1" applyBorder="1" applyAlignment="1">
      <alignment horizontal="center" vertical="top" wrapText="1"/>
    </xf>
    <xf numFmtId="0" fontId="26" fillId="0" borderId="36" xfId="0" applyFont="1" applyBorder="1"/>
    <xf numFmtId="0" fontId="26" fillId="0" borderId="34" xfId="0" applyFont="1" applyBorder="1"/>
    <xf numFmtId="0" fontId="25" fillId="13" borderId="33" xfId="0" applyFont="1" applyFill="1" applyBorder="1" applyAlignment="1">
      <alignment horizontal="center" vertical="top" wrapText="1"/>
    </xf>
    <xf numFmtId="0" fontId="27" fillId="14" borderId="1" xfId="0" applyFont="1" applyFill="1" applyBorder="1" applyAlignment="1">
      <alignment horizontal="center" vertical="top" wrapText="1"/>
    </xf>
    <xf numFmtId="0" fontId="26" fillId="0" borderId="2" xfId="0" applyFont="1" applyBorder="1"/>
    <xf numFmtId="0" fontId="26" fillId="0" borderId="3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7" fontId="6" fillId="0" borderId="1" xfId="0" applyNumberFormat="1" applyFont="1" applyBorder="1" applyAlignment="1">
      <alignment horizontal="center" vertical="top" wrapText="1"/>
    </xf>
    <xf numFmtId="17" fontId="6" fillId="0" borderId="3" xfId="0" applyNumberFormat="1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4" fontId="4" fillId="3" borderId="15" xfId="1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/>
    </xf>
    <xf numFmtId="0" fontId="6" fillId="9" borderId="1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6" fillId="9" borderId="3" xfId="0" applyFont="1" applyFill="1" applyBorder="1" applyAlignment="1">
      <alignment vertical="top" wrapText="1"/>
    </xf>
    <xf numFmtId="8" fontId="4" fillId="9" borderId="1" xfId="0" applyNumberFormat="1" applyFont="1" applyFill="1" applyBorder="1" applyAlignment="1">
      <alignment vertical="top" wrapText="1"/>
    </xf>
    <xf numFmtId="8" fontId="4" fillId="9" borderId="3" xfId="0" applyNumberFormat="1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9" borderId="3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9" borderId="1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right" vertical="top" wrapText="1"/>
    </xf>
    <xf numFmtId="0" fontId="4" fillId="9" borderId="2" xfId="0" applyFont="1" applyFill="1" applyBorder="1" applyAlignment="1">
      <alignment horizontal="right" vertical="top" wrapText="1"/>
    </xf>
    <xf numFmtId="0" fontId="4" fillId="9" borderId="3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/>
    </xf>
    <xf numFmtId="1" fontId="16" fillId="12" borderId="33" xfId="0" applyNumberFormat="1" applyFont="1" applyFill="1" applyBorder="1" applyAlignment="1">
      <alignment horizontal="center" vertical="center" shrinkToFit="1"/>
    </xf>
    <xf numFmtId="1" fontId="16" fillId="12" borderId="34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0" fontId="3" fillId="9" borderId="37" xfId="0" applyFont="1" applyFill="1" applyBorder="1" applyAlignment="1">
      <alignment wrapText="1"/>
    </xf>
    <xf numFmtId="0" fontId="3" fillId="9" borderId="12" xfId="0" applyFont="1" applyFill="1" applyBorder="1" applyAlignment="1">
      <alignment wrapText="1"/>
    </xf>
    <xf numFmtId="0" fontId="3" fillId="9" borderId="13" xfId="0" applyFont="1" applyFill="1" applyBorder="1" applyAlignment="1">
      <alignment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1454729</xdr:colOff>
      <xdr:row>0</xdr:row>
      <xdr:rowOff>112569</xdr:rowOff>
    </xdr:from>
    <xdr:to>
      <xdr:col>2</xdr:col>
      <xdr:colOff>848591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956" y="112569"/>
          <a:ext cx="3039340" cy="554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2</xdr:col>
      <xdr:colOff>742950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112569</xdr:rowOff>
    </xdr:from>
    <xdr:to>
      <xdr:col>1</xdr:col>
      <xdr:colOff>1552575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12569"/>
          <a:ext cx="4333875" cy="5541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122094</xdr:rowOff>
    </xdr:from>
    <xdr:to>
      <xdr:col>2</xdr:col>
      <xdr:colOff>476250</xdr:colOff>
      <xdr:row>3</xdr:row>
      <xdr:rowOff>104776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22094"/>
          <a:ext cx="4210050" cy="554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112569</xdr:rowOff>
    </xdr:from>
    <xdr:to>
      <xdr:col>2</xdr:col>
      <xdr:colOff>1057275</xdr:colOff>
      <xdr:row>3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12569"/>
          <a:ext cx="5505450" cy="5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40" zoomScale="110" zoomScaleNormal="110" workbookViewId="0">
      <selection activeCell="D46" sqref="D46"/>
    </sheetView>
  </sheetViews>
  <sheetFormatPr defaultRowHeight="15" x14ac:dyDescent="0.25"/>
  <cols>
    <col min="1" max="1" width="7.5703125" customWidth="1"/>
    <col min="2" max="2" width="54.7109375" customWidth="1"/>
    <col min="3" max="3" width="15.5703125" customWidth="1"/>
    <col min="4" max="4" width="16" customWidth="1"/>
  </cols>
  <sheetData>
    <row r="1" spans="1:4" x14ac:dyDescent="0.25">
      <c r="A1" s="265" t="s">
        <v>123</v>
      </c>
      <c r="B1" s="266"/>
      <c r="C1" s="266"/>
      <c r="D1" s="266"/>
    </row>
    <row r="2" spans="1:4" x14ac:dyDescent="0.25">
      <c r="A2" s="266"/>
      <c r="B2" s="266"/>
      <c r="C2" s="266"/>
      <c r="D2" s="266"/>
    </row>
    <row r="3" spans="1:4" x14ac:dyDescent="0.25">
      <c r="A3" s="266"/>
      <c r="B3" s="266"/>
      <c r="C3" s="266"/>
      <c r="D3" s="266"/>
    </row>
    <row r="4" spans="1:4" ht="15.75" thickBot="1" x14ac:dyDescent="0.3">
      <c r="A4" s="266"/>
      <c r="B4" s="266"/>
      <c r="C4" s="266"/>
      <c r="D4" s="266"/>
    </row>
    <row r="5" spans="1:4" ht="15.75" customHeight="1" thickBot="1" x14ac:dyDescent="0.3">
      <c r="A5" s="247" t="s">
        <v>0</v>
      </c>
      <c r="B5" s="248"/>
      <c r="C5" s="248"/>
      <c r="D5" s="249"/>
    </row>
    <row r="6" spans="1:4" ht="15.75" thickBot="1" x14ac:dyDescent="0.3">
      <c r="A6" s="7" t="s">
        <v>1</v>
      </c>
      <c r="B6" s="45" t="s">
        <v>2</v>
      </c>
      <c r="C6" s="277">
        <v>43831</v>
      </c>
      <c r="D6" s="278"/>
    </row>
    <row r="7" spans="1:4" ht="15.75" thickBot="1" x14ac:dyDescent="0.3">
      <c r="A7" s="7" t="s">
        <v>3</v>
      </c>
      <c r="B7" s="45" t="s">
        <v>4</v>
      </c>
      <c r="C7" s="223" t="s">
        <v>5</v>
      </c>
      <c r="D7" s="224"/>
    </row>
    <row r="8" spans="1:4" ht="26.25" thickBot="1" x14ac:dyDescent="0.3">
      <c r="A8" s="7" t="s">
        <v>6</v>
      </c>
      <c r="B8" s="46" t="s">
        <v>7</v>
      </c>
      <c r="C8" s="223" t="s">
        <v>8</v>
      </c>
      <c r="D8" s="224"/>
    </row>
    <row r="9" spans="1:4" ht="15.75" thickBot="1" x14ac:dyDescent="0.3">
      <c r="A9" s="7" t="s">
        <v>9</v>
      </c>
      <c r="B9" s="45" t="s">
        <v>10</v>
      </c>
      <c r="C9" s="225">
        <v>12</v>
      </c>
      <c r="D9" s="226"/>
    </row>
    <row r="10" spans="1:4" ht="15.75" customHeight="1" thickBot="1" x14ac:dyDescent="0.3">
      <c r="A10" s="279" t="s">
        <v>11</v>
      </c>
      <c r="B10" s="280"/>
      <c r="C10" s="280"/>
      <c r="D10" s="281"/>
    </row>
    <row r="11" spans="1:4" ht="15.75" customHeight="1" thickBot="1" x14ac:dyDescent="0.3">
      <c r="A11" s="267" t="s">
        <v>12</v>
      </c>
      <c r="B11" s="268"/>
      <c r="C11" s="268"/>
      <c r="D11" s="269"/>
    </row>
    <row r="12" spans="1:4" ht="15.75" customHeight="1" thickBot="1" x14ac:dyDescent="0.3">
      <c r="A12" s="282" t="s">
        <v>13</v>
      </c>
      <c r="B12" s="283"/>
      <c r="C12" s="283"/>
      <c r="D12" s="284"/>
    </row>
    <row r="13" spans="1:4" ht="15.75" customHeight="1" thickBot="1" x14ac:dyDescent="0.3">
      <c r="A13" s="250" t="s">
        <v>14</v>
      </c>
      <c r="B13" s="251"/>
      <c r="C13" s="251"/>
      <c r="D13" s="252"/>
    </row>
    <row r="14" spans="1:4" ht="15.75" customHeight="1" thickBot="1" x14ac:dyDescent="0.3">
      <c r="A14" s="47">
        <v>1</v>
      </c>
      <c r="B14" s="8" t="s">
        <v>15</v>
      </c>
      <c r="C14" s="223" t="s">
        <v>16</v>
      </c>
      <c r="D14" s="224"/>
    </row>
    <row r="15" spans="1:4" ht="15.75" customHeight="1" thickBot="1" x14ac:dyDescent="0.3">
      <c r="A15" s="47">
        <v>2</v>
      </c>
      <c r="B15" s="8" t="s">
        <v>17</v>
      </c>
      <c r="C15" s="273">
        <v>1296.49</v>
      </c>
      <c r="D15" s="274"/>
    </row>
    <row r="16" spans="1:4" ht="15.75" customHeight="1" thickBot="1" x14ac:dyDescent="0.3">
      <c r="A16" s="47">
        <v>3</v>
      </c>
      <c r="B16" s="8" t="s">
        <v>18</v>
      </c>
      <c r="C16" s="223" t="s">
        <v>19</v>
      </c>
      <c r="D16" s="224"/>
    </row>
    <row r="17" spans="1:4" ht="15.75" customHeight="1" thickBot="1" x14ac:dyDescent="0.3">
      <c r="A17" s="47">
        <v>4</v>
      </c>
      <c r="B17" s="8" t="s">
        <v>20</v>
      </c>
      <c r="C17" s="275">
        <v>43466</v>
      </c>
      <c r="D17" s="276"/>
    </row>
    <row r="18" spans="1:4" ht="15.75" customHeight="1" thickBot="1" x14ac:dyDescent="0.3"/>
    <row r="19" spans="1:4" ht="16.5" customHeight="1" thickBot="1" x14ac:dyDescent="0.3">
      <c r="A19" s="236" t="s">
        <v>21</v>
      </c>
      <c r="B19" s="237"/>
      <c r="C19" s="238"/>
      <c r="D19" s="4"/>
    </row>
    <row r="20" spans="1:4" ht="15.75" thickBot="1" x14ac:dyDescent="0.3">
      <c r="A20" s="5">
        <v>1</v>
      </c>
      <c r="B20" s="242" t="s">
        <v>22</v>
      </c>
      <c r="C20" s="243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6.5" customHeight="1" thickBot="1" x14ac:dyDescent="0.3">
      <c r="A22" s="7" t="s">
        <v>3</v>
      </c>
      <c r="B22" s="8" t="s">
        <v>25</v>
      </c>
      <c r="C22" s="18"/>
      <c r="D22" s="9"/>
    </row>
    <row r="23" spans="1:4" ht="16.5" customHeight="1" thickBot="1" x14ac:dyDescent="0.3">
      <c r="A23" s="7" t="s">
        <v>6</v>
      </c>
      <c r="B23" s="8" t="s">
        <v>26</v>
      </c>
      <c r="C23" s="18"/>
      <c r="D23" s="9"/>
    </row>
    <row r="24" spans="1:4" ht="16.5" customHeight="1" thickBot="1" x14ac:dyDescent="0.3">
      <c r="A24" s="7" t="s">
        <v>9</v>
      </c>
      <c r="B24" s="8" t="s">
        <v>27</v>
      </c>
      <c r="C24" s="18"/>
      <c r="D24" s="9"/>
    </row>
    <row r="25" spans="1:4" ht="16.5" customHeight="1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6.5" customHeight="1" thickBot="1" x14ac:dyDescent="0.3">
      <c r="A27" s="7" t="s">
        <v>32</v>
      </c>
      <c r="B27" s="8" t="s">
        <v>33</v>
      </c>
      <c r="C27" s="18"/>
      <c r="D27" s="9"/>
    </row>
    <row r="28" spans="1:4" ht="16.5" customHeight="1" thickBot="1" x14ac:dyDescent="0.3">
      <c r="A28" s="270" t="s">
        <v>34</v>
      </c>
      <c r="B28" s="271"/>
      <c r="C28" s="272"/>
      <c r="D28" s="10">
        <v>1296.49</v>
      </c>
    </row>
    <row r="29" spans="1:4" ht="15.75" thickBot="1" x14ac:dyDescent="0.3">
      <c r="A29" s="1"/>
      <c r="B29" s="1"/>
      <c r="C29" s="1"/>
      <c r="D29" s="1"/>
    </row>
    <row r="30" spans="1:4" ht="15.75" customHeight="1" thickBot="1" x14ac:dyDescent="0.3">
      <c r="A30" s="236" t="s">
        <v>35</v>
      </c>
      <c r="B30" s="237"/>
      <c r="C30" s="238"/>
      <c r="D30" s="4"/>
    </row>
    <row r="31" spans="1:4" ht="15.75" thickBot="1" x14ac:dyDescent="0.3">
      <c r="A31" s="5">
        <v>2</v>
      </c>
      <c r="B31" s="242" t="s">
        <v>36</v>
      </c>
      <c r="C31" s="243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26.2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6.5" customHeight="1" thickBot="1" x14ac:dyDescent="0.3">
      <c r="A39" s="236" t="s">
        <v>48</v>
      </c>
      <c r="B39" s="237"/>
      <c r="C39" s="238"/>
      <c r="D39" s="10">
        <f>SUM(D32:D38)</f>
        <v>481.95</v>
      </c>
    </row>
    <row r="40" spans="1:4" ht="15.75" thickBot="1" x14ac:dyDescent="0.3"/>
    <row r="41" spans="1:4" ht="15.75" thickBot="1" x14ac:dyDescent="0.3">
      <c r="A41" s="239" t="s">
        <v>49</v>
      </c>
      <c r="B41" s="240"/>
      <c r="C41" s="241"/>
      <c r="D41" s="23"/>
    </row>
    <row r="42" spans="1:4" ht="15.75" thickBot="1" x14ac:dyDescent="0.3">
      <c r="A42" s="5">
        <v>3</v>
      </c>
      <c r="B42" s="242" t="s">
        <v>50</v>
      </c>
      <c r="C42" s="243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17.83111111111111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28.389725590666671</v>
      </c>
    </row>
    <row r="47" spans="1:4" ht="15.75" thickBot="1" x14ac:dyDescent="0.3">
      <c r="A47" s="244" t="s">
        <v>54</v>
      </c>
      <c r="B47" s="245"/>
      <c r="C47" s="246"/>
      <c r="D47" s="24">
        <f>SUM(D43:D46)</f>
        <v>374.86413299807407</v>
      </c>
    </row>
    <row r="50" spans="1:4" ht="15.75" customHeight="1" x14ac:dyDescent="0.25">
      <c r="A50" s="232" t="s">
        <v>55</v>
      </c>
      <c r="B50" s="230"/>
      <c r="C50" s="230"/>
      <c r="D50" s="231"/>
    </row>
    <row r="51" spans="1:4" ht="15.75" customHeight="1" x14ac:dyDescent="0.25">
      <c r="A51" s="229" t="s">
        <v>56</v>
      </c>
      <c r="B51" s="230"/>
      <c r="C51" s="231"/>
      <c r="D51" s="165"/>
    </row>
    <row r="52" spans="1:4" x14ac:dyDescent="0.25">
      <c r="A52" s="166" t="s">
        <v>57</v>
      </c>
      <c r="B52" s="167" t="s">
        <v>58</v>
      </c>
      <c r="C52" s="167"/>
      <c r="D52" s="167" t="s">
        <v>23</v>
      </c>
    </row>
    <row r="53" spans="1:4" x14ac:dyDescent="0.25">
      <c r="A53" s="168" t="s">
        <v>1</v>
      </c>
      <c r="B53" s="169" t="s">
        <v>234</v>
      </c>
      <c r="C53" s="170">
        <v>0.2</v>
      </c>
      <c r="D53" s="171">
        <f>SUM(D28*C53)</f>
        <v>259.298</v>
      </c>
    </row>
    <row r="54" spans="1:4" x14ac:dyDescent="0.25">
      <c r="A54" s="168" t="s">
        <v>3</v>
      </c>
      <c r="B54" s="169" t="s">
        <v>235</v>
      </c>
      <c r="C54" s="170">
        <v>1.4999999999999999E-2</v>
      </c>
      <c r="D54" s="171">
        <f>SUM(D28*C54)</f>
        <v>19.44735</v>
      </c>
    </row>
    <row r="55" spans="1:4" x14ac:dyDescent="0.25">
      <c r="A55" s="168" t="s">
        <v>6</v>
      </c>
      <c r="B55" s="169" t="s">
        <v>236</v>
      </c>
      <c r="C55" s="170">
        <v>0.01</v>
      </c>
      <c r="D55" s="171">
        <f>SUM(D28*C55)</f>
        <v>12.9649</v>
      </c>
    </row>
    <row r="56" spans="1:4" ht="25.5" x14ac:dyDescent="0.25">
      <c r="A56" s="168" t="s">
        <v>9</v>
      </c>
      <c r="B56" s="169" t="s">
        <v>237</v>
      </c>
      <c r="C56" s="170">
        <v>2E-3</v>
      </c>
      <c r="D56" s="171">
        <f>SUM(D28*C56)</f>
        <v>2.5929800000000003</v>
      </c>
    </row>
    <row r="57" spans="1:4" x14ac:dyDescent="0.25">
      <c r="A57" s="168" t="s">
        <v>28</v>
      </c>
      <c r="B57" s="169" t="s">
        <v>238</v>
      </c>
      <c r="C57" s="170">
        <v>2.5000000000000001E-2</v>
      </c>
      <c r="D57" s="171">
        <f>SUM(D28*C57)</f>
        <v>32.41225</v>
      </c>
    </row>
    <row r="58" spans="1:4" x14ac:dyDescent="0.25">
      <c r="A58" s="168" t="s">
        <v>30</v>
      </c>
      <c r="B58" s="167" t="s">
        <v>59</v>
      </c>
      <c r="C58" s="170">
        <v>0.08</v>
      </c>
      <c r="D58" s="171">
        <f>SUM(D28*C58)</f>
        <v>103.7192</v>
      </c>
    </row>
    <row r="59" spans="1:4" x14ac:dyDescent="0.25">
      <c r="A59" s="168" t="s">
        <v>32</v>
      </c>
      <c r="B59" s="169" t="s">
        <v>239</v>
      </c>
      <c r="C59" s="170">
        <v>0.03</v>
      </c>
      <c r="D59" s="171">
        <f>SUM(D28*C59)</f>
        <v>38.8947</v>
      </c>
    </row>
    <row r="60" spans="1:4" ht="25.5" x14ac:dyDescent="0.25">
      <c r="A60" s="168" t="s">
        <v>60</v>
      </c>
      <c r="B60" s="172" t="s">
        <v>240</v>
      </c>
      <c r="C60" s="170">
        <v>6.0000000000000001E-3</v>
      </c>
      <c r="D60" s="171">
        <f>SUM(D28*C60)</f>
        <v>7.7789400000000004</v>
      </c>
    </row>
    <row r="61" spans="1:4" x14ac:dyDescent="0.25">
      <c r="A61" s="173" t="s">
        <v>61</v>
      </c>
      <c r="B61" s="173"/>
      <c r="C61" s="174">
        <f t="shared" ref="C61:D61" si="0">SUM(C53:C60)</f>
        <v>0.3680000000000001</v>
      </c>
      <c r="D61" s="175">
        <f t="shared" si="0"/>
        <v>477.10832000000005</v>
      </c>
    </row>
    <row r="62" spans="1:4" ht="15" customHeight="1" x14ac:dyDescent="0.25">
      <c r="A62" s="232" t="s">
        <v>99</v>
      </c>
      <c r="B62" s="230"/>
      <c r="C62" s="230"/>
      <c r="D62" s="231"/>
    </row>
    <row r="63" spans="1:4" x14ac:dyDescent="0.25">
      <c r="A63" s="176"/>
      <c r="B63" s="177"/>
      <c r="C63" s="178"/>
      <c r="D63" s="179"/>
    </row>
    <row r="64" spans="1:4" ht="15.75" customHeight="1" x14ac:dyDescent="0.25">
      <c r="A64" s="229" t="s">
        <v>62</v>
      </c>
      <c r="B64" s="230"/>
      <c r="C64" s="231"/>
      <c r="D64" s="165"/>
    </row>
    <row r="65" spans="1:4" x14ac:dyDescent="0.25">
      <c r="A65" s="166" t="s">
        <v>63</v>
      </c>
      <c r="B65" s="167" t="s">
        <v>64</v>
      </c>
      <c r="C65" s="167"/>
      <c r="D65" s="167" t="s">
        <v>23</v>
      </c>
    </row>
    <row r="66" spans="1:4" x14ac:dyDescent="0.25">
      <c r="A66" s="168" t="s">
        <v>1</v>
      </c>
      <c r="B66" s="167" t="s">
        <v>65</v>
      </c>
      <c r="C66" s="180">
        <v>8.3299999999999999E-2</v>
      </c>
      <c r="D66" s="171">
        <f>SUM(D28*C66)</f>
        <v>107.99761700000001</v>
      </c>
    </row>
    <row r="67" spans="1:4" x14ac:dyDescent="0.25">
      <c r="A67" s="168" t="s">
        <v>3</v>
      </c>
      <c r="B67" s="167" t="s">
        <v>66</v>
      </c>
      <c r="C67" s="180">
        <v>2.7799999999999998E-2</v>
      </c>
      <c r="D67" s="171">
        <f>SUM(D28*C67)</f>
        <v>36.042421999999995</v>
      </c>
    </row>
    <row r="68" spans="1:4" x14ac:dyDescent="0.25">
      <c r="A68" s="173" t="s">
        <v>67</v>
      </c>
      <c r="B68" s="173"/>
      <c r="C68" s="174">
        <v>0.1111</v>
      </c>
      <c r="D68" s="175">
        <f>SUM(D66:D67)</f>
        <v>144.04003900000001</v>
      </c>
    </row>
    <row r="69" spans="1:4" x14ac:dyDescent="0.25">
      <c r="A69" s="168" t="s">
        <v>6</v>
      </c>
      <c r="B69" s="181" t="s">
        <v>68</v>
      </c>
      <c r="C69" s="180">
        <v>4.0899999999999999E-2</v>
      </c>
      <c r="D69" s="171">
        <f>SUM(D28*C69)</f>
        <v>53.026440999999998</v>
      </c>
    </row>
    <row r="70" spans="1:4" x14ac:dyDescent="0.25">
      <c r="A70" s="173" t="s">
        <v>61</v>
      </c>
      <c r="B70" s="173"/>
      <c r="C70" s="182">
        <v>0.152</v>
      </c>
      <c r="D70" s="175">
        <f>SUM(D68:D69)</f>
        <v>197.06648000000001</v>
      </c>
    </row>
    <row r="71" spans="1:4" x14ac:dyDescent="0.25">
      <c r="A71" s="183"/>
      <c r="B71" s="184"/>
      <c r="C71" s="185"/>
      <c r="D71" s="186"/>
    </row>
    <row r="72" spans="1:4" ht="15.75" customHeight="1" x14ac:dyDescent="0.25">
      <c r="A72" s="229" t="s">
        <v>69</v>
      </c>
      <c r="B72" s="230"/>
      <c r="C72" s="231"/>
      <c r="D72" s="165"/>
    </row>
    <row r="73" spans="1:4" x14ac:dyDescent="0.25">
      <c r="A73" s="166" t="s">
        <v>70</v>
      </c>
      <c r="B73" s="167" t="s">
        <v>71</v>
      </c>
      <c r="C73" s="167"/>
      <c r="D73" s="167" t="s">
        <v>23</v>
      </c>
    </row>
    <row r="74" spans="1:4" x14ac:dyDescent="0.25">
      <c r="A74" s="168" t="s">
        <v>1</v>
      </c>
      <c r="B74" s="167" t="s">
        <v>72</v>
      </c>
      <c r="C74" s="170">
        <v>6.4999999999999997E-3</v>
      </c>
      <c r="D74" s="171">
        <f>SUM(D28*C74)</f>
        <v>8.4271849999999997</v>
      </c>
    </row>
    <row r="75" spans="1:4" x14ac:dyDescent="0.25">
      <c r="A75" s="168" t="s">
        <v>3</v>
      </c>
      <c r="B75" s="181" t="s">
        <v>73</v>
      </c>
      <c r="C75" s="180">
        <v>2.3999999999999998E-3</v>
      </c>
      <c r="D75" s="171">
        <f>SUM(D28*C75)</f>
        <v>3.1115759999999999</v>
      </c>
    </row>
    <row r="76" spans="1:4" x14ac:dyDescent="0.25">
      <c r="A76" s="173" t="s">
        <v>61</v>
      </c>
      <c r="B76" s="173"/>
      <c r="C76" s="174">
        <v>8.8999999999999999E-3</v>
      </c>
      <c r="D76" s="175">
        <f>SUM(D74:D75)</f>
        <v>11.538760999999999</v>
      </c>
    </row>
    <row r="77" spans="1:4" x14ac:dyDescent="0.25">
      <c r="A77" s="183"/>
      <c r="B77" s="184"/>
      <c r="C77" s="187"/>
      <c r="D77" s="188"/>
    </row>
    <row r="78" spans="1:4" ht="15.75" customHeight="1" x14ac:dyDescent="0.25">
      <c r="A78" s="229" t="s">
        <v>74</v>
      </c>
      <c r="B78" s="230"/>
      <c r="C78" s="230"/>
      <c r="D78" s="231"/>
    </row>
    <row r="79" spans="1:4" x14ac:dyDescent="0.25">
      <c r="A79" s="166" t="s">
        <v>75</v>
      </c>
      <c r="B79" s="167" t="s">
        <v>76</v>
      </c>
      <c r="C79" s="167"/>
      <c r="D79" s="167" t="s">
        <v>23</v>
      </c>
    </row>
    <row r="80" spans="1:4" x14ac:dyDescent="0.25">
      <c r="A80" s="168" t="s">
        <v>1</v>
      </c>
      <c r="B80" s="181" t="s">
        <v>77</v>
      </c>
      <c r="C80" s="180">
        <v>4.1999999999999997E-3</v>
      </c>
      <c r="D80" s="171">
        <f>SUM(D28*C80)</f>
        <v>5.4452579999999999</v>
      </c>
    </row>
    <row r="81" spans="1:4" x14ac:dyDescent="0.25">
      <c r="A81" s="168" t="s">
        <v>3</v>
      </c>
      <c r="B81" s="181" t="s">
        <v>78</v>
      </c>
      <c r="C81" s="180">
        <v>2.9999999999999997E-4</v>
      </c>
      <c r="D81" s="171">
        <f>SUM(D28*C81)</f>
        <v>0.38894699999999999</v>
      </c>
    </row>
    <row r="82" spans="1:4" x14ac:dyDescent="0.25">
      <c r="A82" s="168" t="s">
        <v>6</v>
      </c>
      <c r="B82" s="181" t="s">
        <v>79</v>
      </c>
      <c r="C82" s="180">
        <v>3.5999999999999997E-2</v>
      </c>
      <c r="D82" s="171">
        <f>SUM(D28*C82)</f>
        <v>46.673639999999999</v>
      </c>
    </row>
    <row r="83" spans="1:4" x14ac:dyDescent="0.25">
      <c r="A83" s="168" t="s">
        <v>9</v>
      </c>
      <c r="B83" s="167" t="s">
        <v>80</v>
      </c>
      <c r="C83" s="180">
        <v>1.9400000000000001E-2</v>
      </c>
      <c r="D83" s="171">
        <f>SUM(D28*C83)</f>
        <v>25.151906</v>
      </c>
    </row>
    <row r="84" spans="1:4" x14ac:dyDescent="0.25">
      <c r="A84" s="168" t="s">
        <v>28</v>
      </c>
      <c r="B84" s="189" t="s">
        <v>125</v>
      </c>
      <c r="C84" s="180">
        <v>7.1000000000000004E-3</v>
      </c>
      <c r="D84" s="171">
        <f>SUM(D28*C84)</f>
        <v>9.2050790000000013</v>
      </c>
    </row>
    <row r="85" spans="1:4" ht="25.5" x14ac:dyDescent="0.25">
      <c r="A85" s="168" t="s">
        <v>30</v>
      </c>
      <c r="B85" s="189" t="s">
        <v>126</v>
      </c>
      <c r="C85" s="180">
        <v>2E-3</v>
      </c>
      <c r="D85" s="171">
        <f>SUM(D28*C85)</f>
        <v>2.5929800000000003</v>
      </c>
    </row>
    <row r="86" spans="1:4" ht="25.5" x14ac:dyDescent="0.25">
      <c r="A86" s="190" t="s">
        <v>32</v>
      </c>
      <c r="B86" s="167" t="s">
        <v>81</v>
      </c>
      <c r="C86" s="191">
        <v>0</v>
      </c>
      <c r="D86" s="171">
        <f t="shared" ref="D86" si="1">SUM(D33*C86)</f>
        <v>0</v>
      </c>
    </row>
    <row r="87" spans="1:4" x14ac:dyDescent="0.25">
      <c r="A87" s="173" t="s">
        <v>61</v>
      </c>
      <c r="B87" s="173"/>
      <c r="C87" s="174">
        <v>6.9000000000000006E-2</v>
      </c>
      <c r="D87" s="175">
        <f>SUM(D80:D86)</f>
        <v>89.457809999999995</v>
      </c>
    </row>
    <row r="88" spans="1:4" ht="15.75" thickBot="1" x14ac:dyDescent="0.3">
      <c r="A88" s="192"/>
      <c r="B88" s="193"/>
      <c r="C88" s="194"/>
      <c r="D88" s="195"/>
    </row>
    <row r="89" spans="1:4" ht="15.75" customHeight="1" thickBot="1" x14ac:dyDescent="0.3">
      <c r="A89" s="233" t="s">
        <v>82</v>
      </c>
      <c r="B89" s="234"/>
      <c r="C89" s="235"/>
      <c r="D89" s="196"/>
    </row>
    <row r="90" spans="1:4" ht="15.75" thickBot="1" x14ac:dyDescent="0.3">
      <c r="A90" s="197" t="s">
        <v>83</v>
      </c>
      <c r="B90" s="198" t="s">
        <v>84</v>
      </c>
      <c r="C90" s="199"/>
      <c r="D90" s="200" t="s">
        <v>23</v>
      </c>
    </row>
    <row r="91" spans="1:4" ht="15.75" thickBot="1" x14ac:dyDescent="0.3">
      <c r="A91" s="201" t="s">
        <v>1</v>
      </c>
      <c r="B91" s="200" t="s">
        <v>85</v>
      </c>
      <c r="C91" s="202">
        <v>8.3299999999999999E-2</v>
      </c>
      <c r="D91" s="203">
        <f>SUM(D28*C91)</f>
        <v>107.99761700000001</v>
      </c>
    </row>
    <row r="92" spans="1:4" ht="15.75" thickBot="1" x14ac:dyDescent="0.3">
      <c r="A92" s="201" t="s">
        <v>3</v>
      </c>
      <c r="B92" s="200" t="s">
        <v>86</v>
      </c>
      <c r="C92" s="202">
        <v>1.66E-2</v>
      </c>
      <c r="D92" s="203">
        <f>SUM(D28*C92)</f>
        <v>21.521734000000002</v>
      </c>
    </row>
    <row r="93" spans="1:4" ht="15.75" thickBot="1" x14ac:dyDescent="0.3">
      <c r="A93" s="201" t="s">
        <v>6</v>
      </c>
      <c r="B93" s="200" t="s">
        <v>87</v>
      </c>
      <c r="C93" s="202">
        <v>2.0000000000000001E-4</v>
      </c>
      <c r="D93" s="203">
        <f>SUM(D28*C93)</f>
        <v>0.25929800000000003</v>
      </c>
    </row>
    <row r="94" spans="1:4" ht="15.75" thickBot="1" x14ac:dyDescent="0.3">
      <c r="A94" s="201" t="s">
        <v>9</v>
      </c>
      <c r="B94" s="200" t="s">
        <v>88</v>
      </c>
      <c r="C94" s="202">
        <v>2.8E-3</v>
      </c>
      <c r="D94" s="203">
        <f>SUM(D28*C94)</f>
        <v>3.630172</v>
      </c>
    </row>
    <row r="95" spans="1:4" ht="15.75" thickBot="1" x14ac:dyDescent="0.3">
      <c r="A95" s="201" t="s">
        <v>28</v>
      </c>
      <c r="B95" s="200" t="s">
        <v>89</v>
      </c>
      <c r="C95" s="202">
        <v>2.9999999999999997E-4</v>
      </c>
      <c r="D95" s="203">
        <f>SUM(D28*C95)</f>
        <v>0.38894699999999999</v>
      </c>
    </row>
    <row r="96" spans="1:4" ht="15.75" thickBot="1" x14ac:dyDescent="0.3">
      <c r="A96" s="201" t="s">
        <v>30</v>
      </c>
      <c r="B96" s="204" t="s">
        <v>33</v>
      </c>
      <c r="C96" s="202">
        <v>0</v>
      </c>
      <c r="D96" s="203"/>
    </row>
    <row r="97" spans="1:4" ht="15.75" thickBot="1" x14ac:dyDescent="0.3">
      <c r="A97" s="205" t="s">
        <v>67</v>
      </c>
      <c r="B97" s="206"/>
      <c r="C97" s="207">
        <v>0.1032</v>
      </c>
      <c r="D97" s="208">
        <f>SUM(D91:D96)</f>
        <v>133.79776799999999</v>
      </c>
    </row>
    <row r="98" spans="1:4" ht="26.25" thickBot="1" x14ac:dyDescent="0.3">
      <c r="A98" s="201" t="s">
        <v>32</v>
      </c>
      <c r="B98" s="209" t="s">
        <v>90</v>
      </c>
      <c r="C98" s="202">
        <v>3.7999999999999999E-2</v>
      </c>
      <c r="D98" s="203">
        <f>SUM(D28*C98)</f>
        <v>49.266619999999996</v>
      </c>
    </row>
    <row r="99" spans="1:4" ht="15.75" thickBot="1" x14ac:dyDescent="0.3">
      <c r="A99" s="205" t="s">
        <v>61</v>
      </c>
      <c r="B99" s="206"/>
      <c r="C99" s="207">
        <v>0.14119999999999999</v>
      </c>
      <c r="D99" s="208">
        <f>SUM(D97:D98)</f>
        <v>183.06438799999998</v>
      </c>
    </row>
    <row r="100" spans="1:4" ht="15.75" thickBot="1" x14ac:dyDescent="0.3">
      <c r="A100" s="25"/>
      <c r="B100" s="26"/>
      <c r="C100" s="27"/>
      <c r="D100" s="28"/>
    </row>
    <row r="101" spans="1:4" ht="15.75" customHeight="1" thickBot="1" x14ac:dyDescent="0.3">
      <c r="A101" s="29" t="s">
        <v>91</v>
      </c>
      <c r="B101" s="30"/>
      <c r="C101" s="30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477.10832000000005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197.06648000000001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11.538760999999999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89.457809999999995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183.06438799999998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27" t="s">
        <v>98</v>
      </c>
      <c r="B109" s="228"/>
      <c r="C109" s="31" t="s">
        <v>61</v>
      </c>
      <c r="D109" s="33">
        <f>SUM(D103:D108)</f>
        <v>958.23575900000003</v>
      </c>
    </row>
    <row r="110" spans="1:4" ht="15.75" thickBot="1" x14ac:dyDescent="0.3"/>
    <row r="111" spans="1:4" ht="15.75" customHeight="1" thickBot="1" x14ac:dyDescent="0.3">
      <c r="A111" s="253" t="s">
        <v>100</v>
      </c>
      <c r="B111" s="254"/>
      <c r="C111" s="255"/>
      <c r="D111" s="38">
        <f>SUM(D28+D39+D47+D109)</f>
        <v>3111.5398919980744</v>
      </c>
    </row>
    <row r="112" spans="1:4" ht="15.75" customHeight="1" thickBot="1" x14ac:dyDescent="0.3">
      <c r="A112" s="256" t="s">
        <v>101</v>
      </c>
      <c r="B112" s="257"/>
      <c r="C112" s="258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0.31115398919980747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0.31118510459872745</v>
      </c>
    </row>
    <row r="116" spans="1:4" ht="15.75" thickBot="1" x14ac:dyDescent="0.3">
      <c r="A116" s="262" t="s">
        <v>6</v>
      </c>
      <c r="B116" s="17" t="s">
        <v>105</v>
      </c>
      <c r="C116" s="11">
        <v>0.91349999999999998</v>
      </c>
      <c r="D116" s="9">
        <f>SUM(D111+D114+D115)</f>
        <v>3112.1622310918729</v>
      </c>
    </row>
    <row r="117" spans="1:4" ht="15.75" thickBot="1" x14ac:dyDescent="0.3">
      <c r="A117" s="263"/>
      <c r="B117" s="17" t="s">
        <v>106</v>
      </c>
      <c r="C117" s="18"/>
      <c r="D117" s="9">
        <f>SUM(D116/C116)</f>
        <v>3406.855206449779</v>
      </c>
    </row>
    <row r="118" spans="1:4" ht="15.75" thickBot="1" x14ac:dyDescent="0.3">
      <c r="A118" s="263"/>
      <c r="B118" s="17" t="s">
        <v>107</v>
      </c>
      <c r="C118" s="2"/>
      <c r="D118" s="35"/>
    </row>
    <row r="119" spans="1:4" ht="15.75" thickBot="1" x14ac:dyDescent="0.3">
      <c r="A119" s="263"/>
      <c r="B119" s="21" t="s">
        <v>108</v>
      </c>
      <c r="C119" s="20">
        <v>6.4999999999999997E-3</v>
      </c>
      <c r="D119" s="9">
        <f>SUM(D117*C119)</f>
        <v>22.144558841923562</v>
      </c>
    </row>
    <row r="120" spans="1:4" ht="15.75" thickBot="1" x14ac:dyDescent="0.3">
      <c r="A120" s="263"/>
      <c r="B120" s="21" t="s">
        <v>109</v>
      </c>
      <c r="C120" s="20">
        <v>0.03</v>
      </c>
      <c r="D120" s="9">
        <f>SUM(D117*C120)</f>
        <v>102.20565619349337</v>
      </c>
    </row>
    <row r="121" spans="1:4" ht="15.75" thickBot="1" x14ac:dyDescent="0.3">
      <c r="A121" s="263"/>
      <c r="B121" s="17" t="s">
        <v>110</v>
      </c>
      <c r="C121" s="2"/>
      <c r="D121" s="35"/>
    </row>
    <row r="122" spans="1:4" ht="15.75" thickBot="1" x14ac:dyDescent="0.3">
      <c r="A122" s="263"/>
      <c r="B122" s="17" t="s">
        <v>111</v>
      </c>
      <c r="C122" s="2"/>
      <c r="D122" s="35"/>
    </row>
    <row r="123" spans="1:4" ht="15.75" thickBot="1" x14ac:dyDescent="0.3">
      <c r="A123" s="264"/>
      <c r="B123" s="21" t="s">
        <v>112</v>
      </c>
      <c r="C123" s="20">
        <v>0.05</v>
      </c>
      <c r="D123" s="9">
        <f>SUM(D117*C123)</f>
        <v>170.34276032248897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294.69297535790588</v>
      </c>
    </row>
    <row r="125" spans="1:4" ht="15.75" customHeight="1" thickBot="1" x14ac:dyDescent="0.3">
      <c r="A125" s="253" t="s">
        <v>114</v>
      </c>
      <c r="B125" s="254"/>
      <c r="C125" s="255"/>
      <c r="D125" s="43">
        <f>SUM(D124+D114+D115)</f>
        <v>295.31531445170441</v>
      </c>
    </row>
    <row r="126" spans="1:4" ht="26.25" customHeight="1" thickBot="1" x14ac:dyDescent="0.3">
      <c r="A126" s="250" t="s">
        <v>115</v>
      </c>
      <c r="B126" s="251"/>
      <c r="C126" s="25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1296.49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481.95</v>
      </c>
    </row>
    <row r="129" spans="1:4" ht="15.75" customHeight="1" thickBot="1" x14ac:dyDescent="0.3">
      <c r="A129" s="19" t="s">
        <v>6</v>
      </c>
      <c r="B129" s="17" t="s">
        <v>118</v>
      </c>
      <c r="C129" s="18"/>
      <c r="D129" s="9">
        <f>SUM(D47)</f>
        <v>374.86413299807407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958.23575900000003</v>
      </c>
    </row>
    <row r="131" spans="1:4" ht="15.75" customHeight="1" thickBot="1" x14ac:dyDescent="0.3">
      <c r="A131" s="259" t="s">
        <v>120</v>
      </c>
      <c r="B131" s="260"/>
      <c r="C131" s="261"/>
      <c r="D131" s="34">
        <f>SUM(D127:D130)</f>
        <v>3111.5398919980744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295.31531445170441</v>
      </c>
    </row>
    <row r="133" spans="1:4" ht="15.75" customHeight="1" thickBot="1" x14ac:dyDescent="0.3">
      <c r="A133" s="247" t="s">
        <v>122</v>
      </c>
      <c r="B133" s="248"/>
      <c r="C133" s="249"/>
      <c r="D133" s="44">
        <f>SUM(D131:D132)</f>
        <v>3406.855206449779</v>
      </c>
    </row>
  </sheetData>
  <mergeCells count="38">
    <mergeCell ref="A1:D4"/>
    <mergeCell ref="A11:D11"/>
    <mergeCell ref="A13:D13"/>
    <mergeCell ref="A28:C28"/>
    <mergeCell ref="A30:C30"/>
    <mergeCell ref="A19:C19"/>
    <mergeCell ref="B20:C20"/>
    <mergeCell ref="C7:D7"/>
    <mergeCell ref="C8:D8"/>
    <mergeCell ref="C15:D15"/>
    <mergeCell ref="C16:D16"/>
    <mergeCell ref="C17:D17"/>
    <mergeCell ref="C6:D6"/>
    <mergeCell ref="A10:D10"/>
    <mergeCell ref="A12:D12"/>
    <mergeCell ref="A5:D5"/>
    <mergeCell ref="A133:C133"/>
    <mergeCell ref="A126:C126"/>
    <mergeCell ref="A125:C125"/>
    <mergeCell ref="A112:C112"/>
    <mergeCell ref="A111:C111"/>
    <mergeCell ref="A131:C131"/>
    <mergeCell ref="A116:A123"/>
    <mergeCell ref="C14:D14"/>
    <mergeCell ref="C9:D9"/>
    <mergeCell ref="A109:B109"/>
    <mergeCell ref="A51:C51"/>
    <mergeCell ref="A62:D62"/>
    <mergeCell ref="A72:C72"/>
    <mergeCell ref="A78:D78"/>
    <mergeCell ref="A89:C89"/>
    <mergeCell ref="A64:C64"/>
    <mergeCell ref="A39:C39"/>
    <mergeCell ref="A41:C41"/>
    <mergeCell ref="B42:C42"/>
    <mergeCell ref="A47:C47"/>
    <mergeCell ref="A50:D50"/>
    <mergeCell ref="B31:C31"/>
  </mergeCells>
  <pageMargins left="0.511811024" right="0.511811024" top="0.78740157499999996" bottom="0.78740157499999996" header="0.31496062000000002" footer="0.31496062000000002"/>
  <pageSetup paperSize="9" scale="9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25" zoomScaleNormal="100" workbookViewId="0">
      <selection activeCell="C115" sqref="C115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65" t="s">
        <v>123</v>
      </c>
      <c r="B1" s="266"/>
      <c r="C1" s="266"/>
      <c r="D1" s="266"/>
    </row>
    <row r="2" spans="1:4" x14ac:dyDescent="0.25">
      <c r="A2" s="266"/>
      <c r="B2" s="266"/>
      <c r="C2" s="266"/>
      <c r="D2" s="266"/>
    </row>
    <row r="3" spans="1:4" x14ac:dyDescent="0.25">
      <c r="A3" s="266"/>
      <c r="B3" s="266"/>
      <c r="C3" s="266"/>
      <c r="D3" s="266"/>
    </row>
    <row r="4" spans="1:4" ht="15.75" thickBot="1" x14ac:dyDescent="0.3">
      <c r="A4" s="266"/>
      <c r="B4" s="266"/>
      <c r="C4" s="266"/>
      <c r="D4" s="266"/>
    </row>
    <row r="5" spans="1:4" ht="15.75" thickBot="1" x14ac:dyDescent="0.3">
      <c r="A5" s="247" t="s">
        <v>0</v>
      </c>
      <c r="B5" s="248"/>
      <c r="C5" s="248"/>
      <c r="D5" s="249"/>
    </row>
    <row r="6" spans="1:4" ht="15.75" thickBot="1" x14ac:dyDescent="0.3">
      <c r="A6" s="7" t="s">
        <v>1</v>
      </c>
      <c r="B6" s="45" t="s">
        <v>2</v>
      </c>
      <c r="C6" s="277">
        <v>43831</v>
      </c>
      <c r="D6" s="278"/>
    </row>
    <row r="7" spans="1:4" ht="15.75" thickBot="1" x14ac:dyDescent="0.3">
      <c r="A7" s="7" t="s">
        <v>3</v>
      </c>
      <c r="B7" s="45" t="s">
        <v>4</v>
      </c>
      <c r="C7" s="223" t="s">
        <v>5</v>
      </c>
      <c r="D7" s="224"/>
    </row>
    <row r="8" spans="1:4" ht="26.25" thickBot="1" x14ac:dyDescent="0.3">
      <c r="A8" s="7" t="s">
        <v>6</v>
      </c>
      <c r="B8" s="46" t="s">
        <v>7</v>
      </c>
      <c r="C8" s="223" t="s">
        <v>8</v>
      </c>
      <c r="D8" s="224"/>
    </row>
    <row r="9" spans="1:4" ht="15.75" thickBot="1" x14ac:dyDescent="0.3">
      <c r="A9" s="7" t="s">
        <v>9</v>
      </c>
      <c r="B9" s="45" t="s">
        <v>10</v>
      </c>
      <c r="C9" s="225">
        <v>12</v>
      </c>
      <c r="D9" s="226"/>
    </row>
    <row r="10" spans="1:4" ht="15.75" thickBot="1" x14ac:dyDescent="0.3">
      <c r="A10" s="279" t="s">
        <v>11</v>
      </c>
      <c r="B10" s="280"/>
      <c r="C10" s="280"/>
      <c r="D10" s="281"/>
    </row>
    <row r="11" spans="1:4" ht="15.75" thickBot="1" x14ac:dyDescent="0.3">
      <c r="A11" s="267" t="s">
        <v>12</v>
      </c>
      <c r="B11" s="268"/>
      <c r="C11" s="268"/>
      <c r="D11" s="269"/>
    </row>
    <row r="12" spans="1:4" ht="15.75" thickBot="1" x14ac:dyDescent="0.3">
      <c r="A12" s="282" t="s">
        <v>13</v>
      </c>
      <c r="B12" s="283"/>
      <c r="C12" s="283"/>
      <c r="D12" s="284"/>
    </row>
    <row r="13" spans="1:4" ht="15.75" thickBot="1" x14ac:dyDescent="0.3">
      <c r="A13" s="250" t="s">
        <v>14</v>
      </c>
      <c r="B13" s="251"/>
      <c r="C13" s="251"/>
      <c r="D13" s="252"/>
    </row>
    <row r="14" spans="1:4" ht="15.75" thickBot="1" x14ac:dyDescent="0.3">
      <c r="A14" s="47">
        <v>1</v>
      </c>
      <c r="B14" s="8" t="s">
        <v>15</v>
      </c>
      <c r="C14" s="223" t="s">
        <v>16</v>
      </c>
      <c r="D14" s="224"/>
    </row>
    <row r="15" spans="1:4" ht="15.75" thickBot="1" x14ac:dyDescent="0.3">
      <c r="A15" s="47">
        <v>2</v>
      </c>
      <c r="B15" s="8" t="s">
        <v>17</v>
      </c>
      <c r="C15" s="273">
        <v>1296.49</v>
      </c>
      <c r="D15" s="274"/>
    </row>
    <row r="16" spans="1:4" ht="15.75" thickBot="1" x14ac:dyDescent="0.3">
      <c r="A16" s="47">
        <v>3</v>
      </c>
      <c r="B16" s="8" t="s">
        <v>18</v>
      </c>
      <c r="C16" s="223" t="s">
        <v>124</v>
      </c>
      <c r="D16" s="224"/>
    </row>
    <row r="17" spans="1:4" ht="15.75" thickBot="1" x14ac:dyDescent="0.3">
      <c r="A17" s="47">
        <v>4</v>
      </c>
      <c r="B17" s="8" t="s">
        <v>20</v>
      </c>
      <c r="C17" s="275">
        <v>43466</v>
      </c>
      <c r="D17" s="276"/>
    </row>
    <row r="18" spans="1:4" ht="15.75" thickBot="1" x14ac:dyDescent="0.3"/>
    <row r="19" spans="1:4" ht="15.75" thickBot="1" x14ac:dyDescent="0.3">
      <c r="A19" s="236" t="s">
        <v>21</v>
      </c>
      <c r="B19" s="237"/>
      <c r="C19" s="238"/>
      <c r="D19" s="4"/>
    </row>
    <row r="20" spans="1:4" ht="15.75" thickBot="1" x14ac:dyDescent="0.3">
      <c r="A20" s="5">
        <v>1</v>
      </c>
      <c r="B20" s="242" t="s">
        <v>22</v>
      </c>
      <c r="C20" s="243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1296.49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151.19999999999999</v>
      </c>
    </row>
    <row r="25" spans="1:4" ht="15.75" thickBot="1" x14ac:dyDescent="0.3">
      <c r="A25" s="7" t="s">
        <v>28</v>
      </c>
      <c r="B25" s="8" t="s">
        <v>29</v>
      </c>
      <c r="C25" s="18"/>
      <c r="D25" s="9">
        <v>12.96</v>
      </c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70" t="s">
        <v>34</v>
      </c>
      <c r="B28" s="271"/>
      <c r="C28" s="272"/>
      <c r="D28" s="10">
        <f>SUM(D21:D27)</f>
        <v>1460.65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36" t="s">
        <v>35</v>
      </c>
      <c r="B30" s="237"/>
      <c r="C30" s="238"/>
      <c r="D30" s="4"/>
    </row>
    <row r="31" spans="1:4" ht="15.75" thickBot="1" x14ac:dyDescent="0.3">
      <c r="A31" s="5">
        <v>2</v>
      </c>
      <c r="B31" s="242" t="s">
        <v>36</v>
      </c>
      <c r="C31" s="243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2.15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36" t="s">
        <v>48</v>
      </c>
      <c r="B39" s="237"/>
      <c r="C39" s="238"/>
      <c r="D39" s="10">
        <f>SUM(D32:D38)</f>
        <v>481.95</v>
      </c>
    </row>
    <row r="40" spans="1:4" ht="15.75" thickBot="1" x14ac:dyDescent="0.3"/>
    <row r="41" spans="1:4" ht="15.75" thickBot="1" x14ac:dyDescent="0.3">
      <c r="A41" s="239" t="s">
        <v>49</v>
      </c>
      <c r="B41" s="240"/>
      <c r="C41" s="241"/>
      <c r="D41" s="23"/>
    </row>
    <row r="42" spans="1:4" ht="15.75" thickBot="1" x14ac:dyDescent="0.3">
      <c r="A42" s="5">
        <v>3</v>
      </c>
      <c r="B42" s="242" t="s">
        <v>50</v>
      </c>
      <c r="C42" s="243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17.83111111111111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28.389725590666671</v>
      </c>
    </row>
    <row r="47" spans="1:4" ht="15.75" thickBot="1" x14ac:dyDescent="0.3">
      <c r="A47" s="244" t="s">
        <v>54</v>
      </c>
      <c r="B47" s="245"/>
      <c r="C47" s="246"/>
      <c r="D47" s="24">
        <f>SUM(D43:D46)</f>
        <v>374.86413299807407</v>
      </c>
    </row>
    <row r="50" spans="1:4" ht="15" customHeight="1" x14ac:dyDescent="0.25">
      <c r="A50" s="232" t="s">
        <v>55</v>
      </c>
      <c r="B50" s="230"/>
      <c r="C50" s="230"/>
      <c r="D50" s="231"/>
    </row>
    <row r="51" spans="1:4" ht="15" customHeight="1" x14ac:dyDescent="0.25">
      <c r="A51" s="229" t="s">
        <v>56</v>
      </c>
      <c r="B51" s="230"/>
      <c r="C51" s="231"/>
      <c r="D51" s="165"/>
    </row>
    <row r="52" spans="1:4" x14ac:dyDescent="0.25">
      <c r="A52" s="166" t="s">
        <v>57</v>
      </c>
      <c r="B52" s="167" t="s">
        <v>58</v>
      </c>
      <c r="C52" s="167"/>
      <c r="D52" s="167" t="s">
        <v>23</v>
      </c>
    </row>
    <row r="53" spans="1:4" x14ac:dyDescent="0.25">
      <c r="A53" s="168" t="s">
        <v>1</v>
      </c>
      <c r="B53" s="169" t="s">
        <v>234</v>
      </c>
      <c r="C53" s="170">
        <v>0.2</v>
      </c>
      <c r="D53" s="171">
        <f>SUM(D28*C53)</f>
        <v>292.13000000000005</v>
      </c>
    </row>
    <row r="54" spans="1:4" x14ac:dyDescent="0.25">
      <c r="A54" s="168" t="s">
        <v>3</v>
      </c>
      <c r="B54" s="169" t="s">
        <v>235</v>
      </c>
      <c r="C54" s="170">
        <v>1.4999999999999999E-2</v>
      </c>
      <c r="D54" s="171">
        <f>SUM(D28*C54)</f>
        <v>21.909749999999999</v>
      </c>
    </row>
    <row r="55" spans="1:4" x14ac:dyDescent="0.25">
      <c r="A55" s="168" t="s">
        <v>6</v>
      </c>
      <c r="B55" s="169" t="s">
        <v>236</v>
      </c>
      <c r="C55" s="170">
        <v>0.01</v>
      </c>
      <c r="D55" s="171">
        <f>SUM(D28*C55)</f>
        <v>14.6065</v>
      </c>
    </row>
    <row r="56" spans="1:4" ht="25.5" x14ac:dyDescent="0.25">
      <c r="A56" s="168" t="s">
        <v>9</v>
      </c>
      <c r="B56" s="169" t="s">
        <v>237</v>
      </c>
      <c r="C56" s="170">
        <v>2E-3</v>
      </c>
      <c r="D56" s="171">
        <f>SUM(D28*C56)</f>
        <v>2.9213000000000005</v>
      </c>
    </row>
    <row r="57" spans="1:4" x14ac:dyDescent="0.25">
      <c r="A57" s="168" t="s">
        <v>28</v>
      </c>
      <c r="B57" s="169" t="s">
        <v>238</v>
      </c>
      <c r="C57" s="170">
        <v>2.5000000000000001E-2</v>
      </c>
      <c r="D57" s="171">
        <f>SUM(D28*C57)</f>
        <v>36.516250000000007</v>
      </c>
    </row>
    <row r="58" spans="1:4" x14ac:dyDescent="0.25">
      <c r="A58" s="168" t="s">
        <v>30</v>
      </c>
      <c r="B58" s="167" t="s">
        <v>59</v>
      </c>
      <c r="C58" s="170">
        <v>0.08</v>
      </c>
      <c r="D58" s="171">
        <f>SUM(D28*C58)</f>
        <v>116.852</v>
      </c>
    </row>
    <row r="59" spans="1:4" x14ac:dyDescent="0.25">
      <c r="A59" s="168" t="s">
        <v>32</v>
      </c>
      <c r="B59" s="169" t="s">
        <v>239</v>
      </c>
      <c r="C59" s="170">
        <v>0.03</v>
      </c>
      <c r="D59" s="171">
        <f>SUM(D28*C59)</f>
        <v>43.819499999999998</v>
      </c>
    </row>
    <row r="60" spans="1:4" ht="25.5" x14ac:dyDescent="0.25">
      <c r="A60" s="168" t="s">
        <v>60</v>
      </c>
      <c r="B60" s="172" t="s">
        <v>240</v>
      </c>
      <c r="C60" s="170">
        <v>6.0000000000000001E-3</v>
      </c>
      <c r="D60" s="171">
        <f>SUM(D28*C60)</f>
        <v>8.7639000000000014</v>
      </c>
    </row>
    <row r="61" spans="1:4" x14ac:dyDescent="0.25">
      <c r="A61" s="173" t="s">
        <v>61</v>
      </c>
      <c r="B61" s="173"/>
      <c r="C61" s="174">
        <f t="shared" ref="C61:D61" si="0">SUM(C53:C60)</f>
        <v>0.3680000000000001</v>
      </c>
      <c r="D61" s="175">
        <f t="shared" si="0"/>
        <v>537.51919999999996</v>
      </c>
    </row>
    <row r="62" spans="1:4" ht="15" customHeight="1" x14ac:dyDescent="0.25">
      <c r="A62" s="232" t="s">
        <v>99</v>
      </c>
      <c r="B62" s="230"/>
      <c r="C62" s="230"/>
      <c r="D62" s="231"/>
    </row>
    <row r="63" spans="1:4" x14ac:dyDescent="0.25">
      <c r="A63" s="176"/>
      <c r="B63" s="177"/>
      <c r="C63" s="178"/>
      <c r="D63" s="179"/>
    </row>
    <row r="64" spans="1:4" ht="15" customHeight="1" x14ac:dyDescent="0.25">
      <c r="A64" s="229" t="s">
        <v>62</v>
      </c>
      <c r="B64" s="230"/>
      <c r="C64" s="231"/>
      <c r="D64" s="165"/>
    </row>
    <row r="65" spans="1:4" x14ac:dyDescent="0.25">
      <c r="A65" s="166" t="s">
        <v>63</v>
      </c>
      <c r="B65" s="167" t="s">
        <v>64</v>
      </c>
      <c r="C65" s="167"/>
      <c r="D65" s="167" t="s">
        <v>23</v>
      </c>
    </row>
    <row r="66" spans="1:4" x14ac:dyDescent="0.25">
      <c r="A66" s="168" t="s">
        <v>1</v>
      </c>
      <c r="B66" s="167" t="s">
        <v>65</v>
      </c>
      <c r="C66" s="180">
        <v>8.3299999999999999E-2</v>
      </c>
      <c r="D66" s="171">
        <f>SUM(D28*C66)</f>
        <v>121.672145</v>
      </c>
    </row>
    <row r="67" spans="1:4" x14ac:dyDescent="0.25">
      <c r="A67" s="168" t="s">
        <v>3</v>
      </c>
      <c r="B67" s="167" t="s">
        <v>66</v>
      </c>
      <c r="C67" s="180">
        <v>2.7799999999999998E-2</v>
      </c>
      <c r="D67" s="171">
        <f>SUM(D28*C67)</f>
        <v>40.606070000000003</v>
      </c>
    </row>
    <row r="68" spans="1:4" x14ac:dyDescent="0.25">
      <c r="A68" s="173" t="s">
        <v>67</v>
      </c>
      <c r="B68" s="173"/>
      <c r="C68" s="174">
        <v>0.1111</v>
      </c>
      <c r="D68" s="175">
        <f>SUM(D66:D67)</f>
        <v>162.27821499999999</v>
      </c>
    </row>
    <row r="69" spans="1:4" x14ac:dyDescent="0.25">
      <c r="A69" s="168" t="s">
        <v>6</v>
      </c>
      <c r="B69" s="181" t="s">
        <v>68</v>
      </c>
      <c r="C69" s="180">
        <v>4.0899999999999999E-2</v>
      </c>
      <c r="D69" s="171">
        <f>SUM(D28*C69)</f>
        <v>59.740585000000003</v>
      </c>
    </row>
    <row r="70" spans="1:4" x14ac:dyDescent="0.25">
      <c r="A70" s="173" t="s">
        <v>61</v>
      </c>
      <c r="B70" s="173"/>
      <c r="C70" s="182">
        <v>0.152</v>
      </c>
      <c r="D70" s="175">
        <f>SUM(D68:D69)</f>
        <v>222.0188</v>
      </c>
    </row>
    <row r="71" spans="1:4" x14ac:dyDescent="0.25">
      <c r="A71" s="183"/>
      <c r="B71" s="184"/>
      <c r="C71" s="185"/>
      <c r="D71" s="186"/>
    </row>
    <row r="72" spans="1:4" ht="15" customHeight="1" x14ac:dyDescent="0.25">
      <c r="A72" s="229" t="s">
        <v>69</v>
      </c>
      <c r="B72" s="230"/>
      <c r="C72" s="231"/>
      <c r="D72" s="165"/>
    </row>
    <row r="73" spans="1:4" x14ac:dyDescent="0.25">
      <c r="A73" s="166" t="s">
        <v>70</v>
      </c>
      <c r="B73" s="167" t="s">
        <v>71</v>
      </c>
      <c r="C73" s="167"/>
      <c r="D73" s="167" t="s">
        <v>23</v>
      </c>
    </row>
    <row r="74" spans="1:4" x14ac:dyDescent="0.25">
      <c r="A74" s="168" t="s">
        <v>1</v>
      </c>
      <c r="B74" s="167" t="s">
        <v>72</v>
      </c>
      <c r="C74" s="170">
        <v>6.4999999999999997E-3</v>
      </c>
      <c r="D74" s="171">
        <f>SUM(D28*C74)</f>
        <v>9.4942250000000001</v>
      </c>
    </row>
    <row r="75" spans="1:4" x14ac:dyDescent="0.25">
      <c r="A75" s="168" t="s">
        <v>3</v>
      </c>
      <c r="B75" s="181" t="s">
        <v>73</v>
      </c>
      <c r="C75" s="180">
        <v>2.3999999999999998E-3</v>
      </c>
      <c r="D75" s="171">
        <f>SUM(D28*C75)</f>
        <v>3.50556</v>
      </c>
    </row>
    <row r="76" spans="1:4" x14ac:dyDescent="0.25">
      <c r="A76" s="173" t="s">
        <v>61</v>
      </c>
      <c r="B76" s="173"/>
      <c r="C76" s="174">
        <v>8.8999999999999999E-3</v>
      </c>
      <c r="D76" s="175">
        <f>SUM(D74:D75)</f>
        <v>12.999784999999999</v>
      </c>
    </row>
    <row r="77" spans="1:4" x14ac:dyDescent="0.25">
      <c r="A77" s="183"/>
      <c r="B77" s="184"/>
      <c r="C77" s="187"/>
      <c r="D77" s="188"/>
    </row>
    <row r="78" spans="1:4" ht="15" customHeight="1" x14ac:dyDescent="0.25">
      <c r="A78" s="229" t="s">
        <v>74</v>
      </c>
      <c r="B78" s="230"/>
      <c r="C78" s="230"/>
      <c r="D78" s="231"/>
    </row>
    <row r="79" spans="1:4" x14ac:dyDescent="0.25">
      <c r="A79" s="166" t="s">
        <v>75</v>
      </c>
      <c r="B79" s="167" t="s">
        <v>76</v>
      </c>
      <c r="C79" s="167"/>
      <c r="D79" s="167" t="s">
        <v>23</v>
      </c>
    </row>
    <row r="80" spans="1:4" x14ac:dyDescent="0.25">
      <c r="A80" s="168" t="s">
        <v>1</v>
      </c>
      <c r="B80" s="181" t="s">
        <v>77</v>
      </c>
      <c r="C80" s="180">
        <v>4.1999999999999997E-3</v>
      </c>
      <c r="D80" s="171">
        <f>SUM(D28*C80)</f>
        <v>6.1347300000000002</v>
      </c>
    </row>
    <row r="81" spans="1:4" x14ac:dyDescent="0.25">
      <c r="A81" s="168" t="s">
        <v>3</v>
      </c>
      <c r="B81" s="181" t="s">
        <v>78</v>
      </c>
      <c r="C81" s="180">
        <v>2.9999999999999997E-4</v>
      </c>
      <c r="D81" s="171">
        <f>SUM(D28*C81)</f>
        <v>0.438195</v>
      </c>
    </row>
    <row r="82" spans="1:4" x14ac:dyDescent="0.25">
      <c r="A82" s="168" t="s">
        <v>6</v>
      </c>
      <c r="B82" s="181" t="s">
        <v>79</v>
      </c>
      <c r="C82" s="180">
        <v>3.5999999999999997E-2</v>
      </c>
      <c r="D82" s="171">
        <f>SUM(D28*C82)</f>
        <v>52.583399999999997</v>
      </c>
    </row>
    <row r="83" spans="1:4" x14ac:dyDescent="0.25">
      <c r="A83" s="168" t="s">
        <v>9</v>
      </c>
      <c r="B83" s="167" t="s">
        <v>80</v>
      </c>
      <c r="C83" s="180">
        <v>1.9400000000000001E-2</v>
      </c>
      <c r="D83" s="171">
        <f>SUM(D28*C83)</f>
        <v>28.336610000000004</v>
      </c>
    </row>
    <row r="84" spans="1:4" x14ac:dyDescent="0.25">
      <c r="A84" s="168" t="s">
        <v>28</v>
      </c>
      <c r="B84" s="189" t="s">
        <v>125</v>
      </c>
      <c r="C84" s="180">
        <v>7.1000000000000004E-3</v>
      </c>
      <c r="D84" s="171">
        <f>SUM(D28*C84)</f>
        <v>10.370615000000001</v>
      </c>
    </row>
    <row r="85" spans="1:4" ht="25.5" x14ac:dyDescent="0.25">
      <c r="A85" s="168" t="s">
        <v>30</v>
      </c>
      <c r="B85" s="189" t="s">
        <v>126</v>
      </c>
      <c r="C85" s="180">
        <v>2E-3</v>
      </c>
      <c r="D85" s="171">
        <f>SUM(D28*C85)</f>
        <v>2.9213000000000005</v>
      </c>
    </row>
    <row r="86" spans="1:4" ht="25.5" x14ac:dyDescent="0.25">
      <c r="A86" s="190" t="s">
        <v>32</v>
      </c>
      <c r="B86" s="167" t="s">
        <v>81</v>
      </c>
      <c r="C86" s="191">
        <v>0</v>
      </c>
      <c r="D86" s="171">
        <f t="shared" ref="D86" si="1">SUM(D33*C86)</f>
        <v>0</v>
      </c>
    </row>
    <row r="87" spans="1:4" x14ac:dyDescent="0.25">
      <c r="A87" s="173" t="s">
        <v>61</v>
      </c>
      <c r="B87" s="173"/>
      <c r="C87" s="174">
        <v>6.9000000000000006E-2</v>
      </c>
      <c r="D87" s="175">
        <f>SUM(D80:D86)</f>
        <v>100.78485000000001</v>
      </c>
    </row>
    <row r="88" spans="1:4" ht="15.75" thickBot="1" x14ac:dyDescent="0.3">
      <c r="A88" s="192"/>
      <c r="B88" s="193"/>
      <c r="C88" s="194"/>
      <c r="D88" s="195"/>
    </row>
    <row r="89" spans="1:4" ht="15.75" customHeight="1" thickBot="1" x14ac:dyDescent="0.3">
      <c r="A89" s="233" t="s">
        <v>82</v>
      </c>
      <c r="B89" s="234"/>
      <c r="C89" s="235"/>
      <c r="D89" s="196"/>
    </row>
    <row r="90" spans="1:4" ht="15.75" thickBot="1" x14ac:dyDescent="0.3">
      <c r="A90" s="197" t="s">
        <v>83</v>
      </c>
      <c r="B90" s="198" t="s">
        <v>84</v>
      </c>
      <c r="C90" s="199"/>
      <c r="D90" s="200" t="s">
        <v>23</v>
      </c>
    </row>
    <row r="91" spans="1:4" ht="15.75" thickBot="1" x14ac:dyDescent="0.3">
      <c r="A91" s="201" t="s">
        <v>1</v>
      </c>
      <c r="B91" s="200" t="s">
        <v>85</v>
      </c>
      <c r="C91" s="202">
        <v>8.3299999999999999E-2</v>
      </c>
      <c r="D91" s="203">
        <f>SUM(D28*C91)</f>
        <v>121.672145</v>
      </c>
    </row>
    <row r="92" spans="1:4" ht="15.75" thickBot="1" x14ac:dyDescent="0.3">
      <c r="A92" s="201" t="s">
        <v>3</v>
      </c>
      <c r="B92" s="200" t="s">
        <v>86</v>
      </c>
      <c r="C92" s="202">
        <v>1.66E-2</v>
      </c>
      <c r="D92" s="203">
        <f>SUM(D28*C92)</f>
        <v>24.246790000000001</v>
      </c>
    </row>
    <row r="93" spans="1:4" ht="15.75" thickBot="1" x14ac:dyDescent="0.3">
      <c r="A93" s="201" t="s">
        <v>6</v>
      </c>
      <c r="B93" s="200" t="s">
        <v>87</v>
      </c>
      <c r="C93" s="202">
        <v>2.0000000000000001E-4</v>
      </c>
      <c r="D93" s="203">
        <f>SUM(D28*C93)</f>
        <v>0.29213000000000006</v>
      </c>
    </row>
    <row r="94" spans="1:4" ht="15.75" thickBot="1" x14ac:dyDescent="0.3">
      <c r="A94" s="201" t="s">
        <v>9</v>
      </c>
      <c r="B94" s="200" t="s">
        <v>88</v>
      </c>
      <c r="C94" s="202">
        <v>2.8E-3</v>
      </c>
      <c r="D94" s="203">
        <f>SUM(D28*C94)</f>
        <v>4.0898200000000005</v>
      </c>
    </row>
    <row r="95" spans="1:4" ht="15.75" thickBot="1" x14ac:dyDescent="0.3">
      <c r="A95" s="201" t="s">
        <v>28</v>
      </c>
      <c r="B95" s="200" t="s">
        <v>89</v>
      </c>
      <c r="C95" s="202">
        <v>2.9999999999999997E-4</v>
      </c>
      <c r="D95" s="203">
        <f>SUM(D28*C95)</f>
        <v>0.438195</v>
      </c>
    </row>
    <row r="96" spans="1:4" ht="15.75" thickBot="1" x14ac:dyDescent="0.3">
      <c r="A96" s="201" t="s">
        <v>30</v>
      </c>
      <c r="B96" s="204" t="s">
        <v>33</v>
      </c>
      <c r="C96" s="202">
        <v>0</v>
      </c>
      <c r="D96" s="203"/>
    </row>
    <row r="97" spans="1:4" ht="15.75" thickBot="1" x14ac:dyDescent="0.3">
      <c r="A97" s="205" t="s">
        <v>67</v>
      </c>
      <c r="B97" s="206"/>
      <c r="C97" s="207">
        <v>0.1032</v>
      </c>
      <c r="D97" s="208">
        <f>SUM(D91:D96)</f>
        <v>150.73908</v>
      </c>
    </row>
    <row r="98" spans="1:4" ht="26.25" thickBot="1" x14ac:dyDescent="0.3">
      <c r="A98" s="201" t="s">
        <v>32</v>
      </c>
      <c r="B98" s="209" t="s">
        <v>90</v>
      </c>
      <c r="C98" s="202">
        <v>3.7999999999999999E-2</v>
      </c>
      <c r="D98" s="203">
        <f>SUM(D28*C98)</f>
        <v>55.5047</v>
      </c>
    </row>
    <row r="99" spans="1:4" ht="15.75" thickBot="1" x14ac:dyDescent="0.3">
      <c r="A99" s="205" t="s">
        <v>61</v>
      </c>
      <c r="B99" s="206"/>
      <c r="C99" s="207">
        <v>0.14119999999999999</v>
      </c>
      <c r="D99" s="208">
        <f>SUM(D97:D98)</f>
        <v>206.24378000000002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6" t="s">
        <v>91</v>
      </c>
      <c r="B101" s="257"/>
      <c r="C101" s="257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537.51919999999996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222.0188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12.999784999999999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100.78485000000001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206.24378000000002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27" t="s">
        <v>98</v>
      </c>
      <c r="B109" s="228"/>
      <c r="C109" s="31" t="s">
        <v>61</v>
      </c>
      <c r="D109" s="33">
        <f>SUM(D103:D108)</f>
        <v>1079.566415</v>
      </c>
    </row>
    <row r="110" spans="1:4" ht="15.75" thickBot="1" x14ac:dyDescent="0.3"/>
    <row r="111" spans="1:4" ht="15.75" thickBot="1" x14ac:dyDescent="0.3">
      <c r="A111" s="253" t="s">
        <v>100</v>
      </c>
      <c r="B111" s="254"/>
      <c r="C111" s="255"/>
      <c r="D111" s="38">
        <f>SUM(D28+D39+D47+D109)</f>
        <v>3397.0305479980743</v>
      </c>
    </row>
    <row r="112" spans="1:4" ht="15.75" thickBot="1" x14ac:dyDescent="0.3">
      <c r="A112" s="256" t="s">
        <v>101</v>
      </c>
      <c r="B112" s="257"/>
      <c r="C112" s="258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0.33970305479980745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0.33973702510528742</v>
      </c>
    </row>
    <row r="116" spans="1:4" ht="15.75" thickBot="1" x14ac:dyDescent="0.3">
      <c r="A116" s="262" t="s">
        <v>6</v>
      </c>
      <c r="B116" s="17" t="s">
        <v>105</v>
      </c>
      <c r="C116" s="11">
        <v>0.91349999999999998</v>
      </c>
      <c r="D116" s="9">
        <f>SUM(D111+D114+D115)</f>
        <v>3397.7099880779797</v>
      </c>
    </row>
    <row r="117" spans="1:4" ht="15.75" thickBot="1" x14ac:dyDescent="0.3">
      <c r="A117" s="263"/>
      <c r="B117" s="17" t="s">
        <v>106</v>
      </c>
      <c r="C117" s="163"/>
      <c r="D117" s="9">
        <f>SUM(D116/C116)</f>
        <v>3719.4416946666447</v>
      </c>
    </row>
    <row r="118" spans="1:4" ht="15.75" thickBot="1" x14ac:dyDescent="0.3">
      <c r="A118" s="263"/>
      <c r="B118" s="17" t="s">
        <v>107</v>
      </c>
      <c r="C118" s="2"/>
      <c r="D118" s="35"/>
    </row>
    <row r="119" spans="1:4" ht="15.75" thickBot="1" x14ac:dyDescent="0.3">
      <c r="A119" s="263"/>
      <c r="B119" s="21" t="s">
        <v>108</v>
      </c>
      <c r="C119" s="20">
        <v>6.4999999999999997E-3</v>
      </c>
      <c r="D119" s="9">
        <f>SUM(D117*C119)</f>
        <v>24.176371015333189</v>
      </c>
    </row>
    <row r="120" spans="1:4" ht="15.75" thickBot="1" x14ac:dyDescent="0.3">
      <c r="A120" s="263"/>
      <c r="B120" s="21" t="s">
        <v>109</v>
      </c>
      <c r="C120" s="20">
        <v>0.03</v>
      </c>
      <c r="D120" s="9">
        <f>SUM(D117*C120)</f>
        <v>111.58325083999934</v>
      </c>
    </row>
    <row r="121" spans="1:4" ht="15.75" thickBot="1" x14ac:dyDescent="0.3">
      <c r="A121" s="263"/>
      <c r="B121" s="17" t="s">
        <v>110</v>
      </c>
      <c r="C121" s="2"/>
      <c r="D121" s="35"/>
    </row>
    <row r="122" spans="1:4" ht="15.75" thickBot="1" x14ac:dyDescent="0.3">
      <c r="A122" s="263"/>
      <c r="B122" s="17" t="s">
        <v>111</v>
      </c>
      <c r="C122" s="2"/>
      <c r="D122" s="35"/>
    </row>
    <row r="123" spans="1:4" ht="15.75" thickBot="1" x14ac:dyDescent="0.3">
      <c r="A123" s="264"/>
      <c r="B123" s="21" t="s">
        <v>112</v>
      </c>
      <c r="C123" s="20">
        <v>0.05</v>
      </c>
      <c r="D123" s="9">
        <f>SUM(D117*C123)</f>
        <v>185.97208473333225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321.73170658866479</v>
      </c>
    </row>
    <row r="125" spans="1:4" ht="15.75" thickBot="1" x14ac:dyDescent="0.3">
      <c r="A125" s="253" t="s">
        <v>114</v>
      </c>
      <c r="B125" s="254"/>
      <c r="C125" s="255"/>
      <c r="D125" s="43">
        <f>SUM(D124+D114+D115)</f>
        <v>322.41114666856993</v>
      </c>
    </row>
    <row r="126" spans="1:4" ht="15.75" thickBot="1" x14ac:dyDescent="0.3">
      <c r="A126" s="250" t="s">
        <v>115</v>
      </c>
      <c r="B126" s="251"/>
      <c r="C126" s="25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1460.65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481.95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374.86413299807407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1079.566415</v>
      </c>
    </row>
    <row r="131" spans="1:4" ht="15.75" thickBot="1" x14ac:dyDescent="0.3">
      <c r="A131" s="259" t="s">
        <v>120</v>
      </c>
      <c r="B131" s="260"/>
      <c r="C131" s="261"/>
      <c r="D131" s="34">
        <f>SUM(D127:D130)</f>
        <v>3397.0305479980743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322.41114666856993</v>
      </c>
    </row>
    <row r="133" spans="1:4" ht="15.75" thickBot="1" x14ac:dyDescent="0.3">
      <c r="A133" s="247" t="s">
        <v>122</v>
      </c>
      <c r="B133" s="248"/>
      <c r="C133" s="249"/>
      <c r="D133" s="44">
        <f>SUM(D131:D132)</f>
        <v>3719.4416946666443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31:C131"/>
    <mergeCell ref="A133:C133"/>
    <mergeCell ref="A101:C101"/>
    <mergeCell ref="A109:B109"/>
    <mergeCell ref="A111:C111"/>
    <mergeCell ref="A112:C112"/>
    <mergeCell ref="A116:A123"/>
    <mergeCell ref="A125:C125"/>
    <mergeCell ref="A126:C126"/>
  </mergeCells>
  <pageMargins left="0.511811024" right="0.511811024" top="0.78740157499999996" bottom="0.78740157499999996" header="0.31496062000000002" footer="0.31496062000000002"/>
  <pageSetup paperSize="9" scale="87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20" workbookViewId="0">
      <selection activeCell="C115" sqref="C115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65" t="s">
        <v>123</v>
      </c>
      <c r="B1" s="266"/>
      <c r="C1" s="266"/>
      <c r="D1" s="266"/>
    </row>
    <row r="2" spans="1:4" x14ac:dyDescent="0.25">
      <c r="A2" s="266"/>
      <c r="B2" s="266"/>
      <c r="C2" s="266"/>
      <c r="D2" s="266"/>
    </row>
    <row r="3" spans="1:4" x14ac:dyDescent="0.25">
      <c r="A3" s="266"/>
      <c r="B3" s="266"/>
      <c r="C3" s="266"/>
      <c r="D3" s="266"/>
    </row>
    <row r="4" spans="1:4" ht="15.75" thickBot="1" x14ac:dyDescent="0.3">
      <c r="A4" s="266"/>
      <c r="B4" s="266"/>
      <c r="C4" s="266"/>
      <c r="D4" s="266"/>
    </row>
    <row r="5" spans="1:4" ht="15.75" thickBot="1" x14ac:dyDescent="0.3">
      <c r="A5" s="247" t="s">
        <v>0</v>
      </c>
      <c r="B5" s="248"/>
      <c r="C5" s="248"/>
      <c r="D5" s="249"/>
    </row>
    <row r="6" spans="1:4" ht="15.75" thickBot="1" x14ac:dyDescent="0.3">
      <c r="A6" s="7" t="s">
        <v>1</v>
      </c>
      <c r="B6" s="45" t="s">
        <v>2</v>
      </c>
      <c r="C6" s="277">
        <v>43831</v>
      </c>
      <c r="D6" s="278"/>
    </row>
    <row r="7" spans="1:4" ht="15.75" thickBot="1" x14ac:dyDescent="0.3">
      <c r="A7" s="7" t="s">
        <v>3</v>
      </c>
      <c r="B7" s="45" t="s">
        <v>4</v>
      </c>
      <c r="C7" s="223" t="s">
        <v>5</v>
      </c>
      <c r="D7" s="224"/>
    </row>
    <row r="8" spans="1:4" ht="26.25" thickBot="1" x14ac:dyDescent="0.3">
      <c r="A8" s="7" t="s">
        <v>6</v>
      </c>
      <c r="B8" s="46" t="s">
        <v>7</v>
      </c>
      <c r="C8" s="223" t="s">
        <v>8</v>
      </c>
      <c r="D8" s="224"/>
    </row>
    <row r="9" spans="1:4" ht="15.75" thickBot="1" x14ac:dyDescent="0.3">
      <c r="A9" s="7" t="s">
        <v>9</v>
      </c>
      <c r="B9" s="45" t="s">
        <v>10</v>
      </c>
      <c r="C9" s="225">
        <v>12</v>
      </c>
      <c r="D9" s="226"/>
    </row>
    <row r="10" spans="1:4" ht="15.75" thickBot="1" x14ac:dyDescent="0.3">
      <c r="A10" s="279" t="s">
        <v>11</v>
      </c>
      <c r="B10" s="280"/>
      <c r="C10" s="280"/>
      <c r="D10" s="281"/>
    </row>
    <row r="11" spans="1:4" ht="15.75" thickBot="1" x14ac:dyDescent="0.3">
      <c r="A11" s="267" t="s">
        <v>12</v>
      </c>
      <c r="B11" s="268"/>
      <c r="C11" s="268"/>
      <c r="D11" s="269"/>
    </row>
    <row r="12" spans="1:4" ht="15.75" thickBot="1" x14ac:dyDescent="0.3">
      <c r="A12" s="282" t="s">
        <v>13</v>
      </c>
      <c r="B12" s="283"/>
      <c r="C12" s="283"/>
      <c r="D12" s="284"/>
    </row>
    <row r="13" spans="1:4" ht="15.75" thickBot="1" x14ac:dyDescent="0.3">
      <c r="A13" s="250" t="s">
        <v>14</v>
      </c>
      <c r="B13" s="251"/>
      <c r="C13" s="251"/>
      <c r="D13" s="252"/>
    </row>
    <row r="14" spans="1:4" ht="15.75" thickBot="1" x14ac:dyDescent="0.3">
      <c r="A14" s="47">
        <v>1</v>
      </c>
      <c r="B14" s="8" t="s">
        <v>15</v>
      </c>
      <c r="C14" s="223" t="s">
        <v>16</v>
      </c>
      <c r="D14" s="224"/>
    </row>
    <row r="15" spans="1:4" ht="15.75" thickBot="1" x14ac:dyDescent="0.3">
      <c r="A15" s="47">
        <v>2</v>
      </c>
      <c r="B15" s="8" t="s">
        <v>17</v>
      </c>
      <c r="C15" s="273">
        <v>1932.21</v>
      </c>
      <c r="D15" s="274"/>
    </row>
    <row r="16" spans="1:4" ht="15.75" thickBot="1" x14ac:dyDescent="0.3">
      <c r="A16" s="47">
        <v>3</v>
      </c>
      <c r="B16" s="8" t="s">
        <v>18</v>
      </c>
      <c r="C16" s="223" t="s">
        <v>127</v>
      </c>
      <c r="D16" s="224"/>
    </row>
    <row r="17" spans="1:4" ht="15.75" thickBot="1" x14ac:dyDescent="0.3">
      <c r="A17" s="47">
        <v>4</v>
      </c>
      <c r="B17" s="8" t="s">
        <v>20</v>
      </c>
      <c r="C17" s="275">
        <v>43466</v>
      </c>
      <c r="D17" s="276"/>
    </row>
    <row r="18" spans="1:4" ht="15.75" thickBot="1" x14ac:dyDescent="0.3"/>
    <row r="19" spans="1:4" ht="15.75" thickBot="1" x14ac:dyDescent="0.3">
      <c r="A19" s="236" t="s">
        <v>21</v>
      </c>
      <c r="B19" s="237"/>
      <c r="C19" s="238"/>
      <c r="D19" s="4"/>
    </row>
    <row r="20" spans="1:4" ht="15.75" thickBot="1" x14ac:dyDescent="0.3">
      <c r="A20" s="5">
        <v>1</v>
      </c>
      <c r="B20" s="242" t="s">
        <v>22</v>
      </c>
      <c r="C20" s="243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1932.21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>
        <v>0</v>
      </c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70" t="s">
        <v>34</v>
      </c>
      <c r="B28" s="271"/>
      <c r="C28" s="272"/>
      <c r="D28" s="10">
        <f>SUM(D21:D27)</f>
        <v>1932.21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36" t="s">
        <v>35</v>
      </c>
      <c r="B30" s="237"/>
      <c r="C30" s="238"/>
      <c r="D30" s="4"/>
    </row>
    <row r="31" spans="1:4" ht="15.75" thickBot="1" x14ac:dyDescent="0.3">
      <c r="A31" s="5">
        <v>2</v>
      </c>
      <c r="B31" s="242" t="s">
        <v>36</v>
      </c>
      <c r="C31" s="243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3.2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36" t="s">
        <v>48</v>
      </c>
      <c r="B39" s="237"/>
      <c r="C39" s="238"/>
      <c r="D39" s="10">
        <f>SUM(D32:D38)</f>
        <v>483</v>
      </c>
    </row>
    <row r="40" spans="1:4" ht="15.75" thickBot="1" x14ac:dyDescent="0.3"/>
    <row r="41" spans="1:4" ht="15.75" thickBot="1" x14ac:dyDescent="0.3">
      <c r="A41" s="239" t="s">
        <v>49</v>
      </c>
      <c r="B41" s="240"/>
      <c r="C41" s="241"/>
      <c r="D41" s="23"/>
    </row>
    <row r="42" spans="1:4" ht="15.75" thickBot="1" x14ac:dyDescent="0.3">
      <c r="A42" s="5">
        <v>3</v>
      </c>
      <c r="B42" s="242" t="s">
        <v>50</v>
      </c>
      <c r="C42" s="243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>
        <f>SUM(Plan6!F46+Plan6!H30)</f>
        <v>268.52329629629628</v>
      </c>
    </row>
    <row r="45" spans="1:4" ht="15.75" thickBot="1" x14ac:dyDescent="0.3">
      <c r="A45" s="7" t="s">
        <v>6</v>
      </c>
      <c r="B45" s="8" t="s">
        <v>53</v>
      </c>
      <c r="C45" s="2"/>
      <c r="D45" s="9">
        <f>SUM(Plan6!I55)</f>
        <v>17.83111111111111</v>
      </c>
    </row>
    <row r="46" spans="1:4" ht="15.75" thickBot="1" x14ac:dyDescent="0.3">
      <c r="A46" s="7" t="s">
        <v>9</v>
      </c>
      <c r="B46" s="8" t="s">
        <v>47</v>
      </c>
      <c r="C46" s="2"/>
      <c r="D46" s="9">
        <f>SUM(Plan6!G63)</f>
        <v>28.389725590666671</v>
      </c>
    </row>
    <row r="47" spans="1:4" ht="15.75" thickBot="1" x14ac:dyDescent="0.3">
      <c r="A47" s="244" t="s">
        <v>54</v>
      </c>
      <c r="B47" s="245"/>
      <c r="C47" s="246"/>
      <c r="D47" s="24">
        <f>SUM(D43:D46)</f>
        <v>374.86413299807407</v>
      </c>
    </row>
    <row r="50" spans="1:4" ht="15" customHeight="1" x14ac:dyDescent="0.25">
      <c r="A50" s="232" t="s">
        <v>55</v>
      </c>
      <c r="B50" s="230"/>
      <c r="C50" s="230"/>
      <c r="D50" s="231"/>
    </row>
    <row r="51" spans="1:4" ht="15" customHeight="1" x14ac:dyDescent="0.25">
      <c r="A51" s="229" t="s">
        <v>56</v>
      </c>
      <c r="B51" s="230"/>
      <c r="C51" s="231"/>
      <c r="D51" s="165"/>
    </row>
    <row r="52" spans="1:4" x14ac:dyDescent="0.25">
      <c r="A52" s="166" t="s">
        <v>57</v>
      </c>
      <c r="B52" s="167" t="s">
        <v>58</v>
      </c>
      <c r="C52" s="167"/>
      <c r="D52" s="167" t="s">
        <v>23</v>
      </c>
    </row>
    <row r="53" spans="1:4" x14ac:dyDescent="0.25">
      <c r="A53" s="168" t="s">
        <v>1</v>
      </c>
      <c r="B53" s="169" t="s">
        <v>234</v>
      </c>
      <c r="C53" s="170">
        <v>0.2</v>
      </c>
      <c r="D53" s="171">
        <f>SUM(D28*C53)</f>
        <v>386.44200000000001</v>
      </c>
    </row>
    <row r="54" spans="1:4" x14ac:dyDescent="0.25">
      <c r="A54" s="168" t="s">
        <v>3</v>
      </c>
      <c r="B54" s="169" t="s">
        <v>235</v>
      </c>
      <c r="C54" s="170">
        <v>1.4999999999999999E-2</v>
      </c>
      <c r="D54" s="171">
        <f>SUM(D28*C54)</f>
        <v>28.983149999999998</v>
      </c>
    </row>
    <row r="55" spans="1:4" x14ac:dyDescent="0.25">
      <c r="A55" s="168" t="s">
        <v>6</v>
      </c>
      <c r="B55" s="169" t="s">
        <v>236</v>
      </c>
      <c r="C55" s="170">
        <v>0.01</v>
      </c>
      <c r="D55" s="171">
        <f>SUM(D28*C55)</f>
        <v>19.322100000000002</v>
      </c>
    </row>
    <row r="56" spans="1:4" ht="25.5" x14ac:dyDescent="0.25">
      <c r="A56" s="168" t="s">
        <v>9</v>
      </c>
      <c r="B56" s="169" t="s">
        <v>237</v>
      </c>
      <c r="C56" s="170">
        <v>2E-3</v>
      </c>
      <c r="D56" s="171">
        <f>SUM(D28*C56)</f>
        <v>3.86442</v>
      </c>
    </row>
    <row r="57" spans="1:4" x14ac:dyDescent="0.25">
      <c r="A57" s="168" t="s">
        <v>28</v>
      </c>
      <c r="B57" s="169" t="s">
        <v>238</v>
      </c>
      <c r="C57" s="170">
        <v>2.5000000000000001E-2</v>
      </c>
      <c r="D57" s="171">
        <f>SUM(D28*C57)</f>
        <v>48.305250000000001</v>
      </c>
    </row>
    <row r="58" spans="1:4" x14ac:dyDescent="0.25">
      <c r="A58" s="168" t="s">
        <v>30</v>
      </c>
      <c r="B58" s="167" t="s">
        <v>59</v>
      </c>
      <c r="C58" s="170">
        <v>0.08</v>
      </c>
      <c r="D58" s="171">
        <f>SUM(D28*C58)</f>
        <v>154.57680000000002</v>
      </c>
    </row>
    <row r="59" spans="1:4" x14ac:dyDescent="0.25">
      <c r="A59" s="168" t="s">
        <v>32</v>
      </c>
      <c r="B59" s="169" t="s">
        <v>239</v>
      </c>
      <c r="C59" s="170">
        <v>0.03</v>
      </c>
      <c r="D59" s="171">
        <f>SUM(D28*C59)</f>
        <v>57.966299999999997</v>
      </c>
    </row>
    <row r="60" spans="1:4" ht="25.5" x14ac:dyDescent="0.25">
      <c r="A60" s="168" t="s">
        <v>60</v>
      </c>
      <c r="B60" s="172" t="s">
        <v>240</v>
      </c>
      <c r="C60" s="170">
        <v>6.0000000000000001E-3</v>
      </c>
      <c r="D60" s="171">
        <f>SUM(D28*C60)</f>
        <v>11.593260000000001</v>
      </c>
    </row>
    <row r="61" spans="1:4" x14ac:dyDescent="0.25">
      <c r="A61" s="173" t="s">
        <v>61</v>
      </c>
      <c r="B61" s="173"/>
      <c r="C61" s="174">
        <f t="shared" ref="C61:D61" si="0">SUM(C53:C60)</f>
        <v>0.3680000000000001</v>
      </c>
      <c r="D61" s="175">
        <f t="shared" si="0"/>
        <v>711.05328000000009</v>
      </c>
    </row>
    <row r="62" spans="1:4" ht="15" customHeight="1" x14ac:dyDescent="0.25">
      <c r="A62" s="232" t="s">
        <v>99</v>
      </c>
      <c r="B62" s="230"/>
      <c r="C62" s="230"/>
      <c r="D62" s="231"/>
    </row>
    <row r="63" spans="1:4" x14ac:dyDescent="0.25">
      <c r="A63" s="176"/>
      <c r="B63" s="177"/>
      <c r="C63" s="178"/>
      <c r="D63" s="179"/>
    </row>
    <row r="64" spans="1:4" ht="15" customHeight="1" x14ac:dyDescent="0.25">
      <c r="A64" s="229" t="s">
        <v>62</v>
      </c>
      <c r="B64" s="230"/>
      <c r="C64" s="231"/>
      <c r="D64" s="165"/>
    </row>
    <row r="65" spans="1:4" x14ac:dyDescent="0.25">
      <c r="A65" s="166" t="s">
        <v>63</v>
      </c>
      <c r="B65" s="167" t="s">
        <v>64</v>
      </c>
      <c r="C65" s="167"/>
      <c r="D65" s="167" t="s">
        <v>23</v>
      </c>
    </row>
    <row r="66" spans="1:4" x14ac:dyDescent="0.25">
      <c r="A66" s="168" t="s">
        <v>1</v>
      </c>
      <c r="B66" s="167" t="s">
        <v>65</v>
      </c>
      <c r="C66" s="180">
        <v>8.3299999999999999E-2</v>
      </c>
      <c r="D66" s="171">
        <f>SUM(D28*C66)</f>
        <v>160.953093</v>
      </c>
    </row>
    <row r="67" spans="1:4" x14ac:dyDescent="0.25">
      <c r="A67" s="168" t="s">
        <v>3</v>
      </c>
      <c r="B67" s="167" t="s">
        <v>66</v>
      </c>
      <c r="C67" s="180">
        <v>2.7799999999999998E-2</v>
      </c>
      <c r="D67" s="171">
        <f>SUM(D28*C67)</f>
        <v>53.715437999999999</v>
      </c>
    </row>
    <row r="68" spans="1:4" x14ac:dyDescent="0.25">
      <c r="A68" s="173" t="s">
        <v>67</v>
      </c>
      <c r="B68" s="173"/>
      <c r="C68" s="174">
        <v>0.1111</v>
      </c>
      <c r="D68" s="175">
        <f>SUM(D66:D67)</f>
        <v>214.668531</v>
      </c>
    </row>
    <row r="69" spans="1:4" x14ac:dyDescent="0.25">
      <c r="A69" s="168" t="s">
        <v>6</v>
      </c>
      <c r="B69" s="181" t="s">
        <v>68</v>
      </c>
      <c r="C69" s="180">
        <v>4.0899999999999999E-2</v>
      </c>
      <c r="D69" s="171">
        <f>SUM(D28*C69)</f>
        <v>79.027388999999999</v>
      </c>
    </row>
    <row r="70" spans="1:4" x14ac:dyDescent="0.25">
      <c r="A70" s="173" t="s">
        <v>61</v>
      </c>
      <c r="B70" s="173"/>
      <c r="C70" s="182">
        <v>0.152</v>
      </c>
      <c r="D70" s="175">
        <f>SUM(D68:D69)</f>
        <v>293.69592</v>
      </c>
    </row>
    <row r="71" spans="1:4" x14ac:dyDescent="0.25">
      <c r="A71" s="183"/>
      <c r="B71" s="184"/>
      <c r="C71" s="185"/>
      <c r="D71" s="186"/>
    </row>
    <row r="72" spans="1:4" ht="15" customHeight="1" x14ac:dyDescent="0.25">
      <c r="A72" s="229" t="s">
        <v>69</v>
      </c>
      <c r="B72" s="230"/>
      <c r="C72" s="231"/>
      <c r="D72" s="165"/>
    </row>
    <row r="73" spans="1:4" x14ac:dyDescent="0.25">
      <c r="A73" s="166" t="s">
        <v>70</v>
      </c>
      <c r="B73" s="167" t="s">
        <v>71</v>
      </c>
      <c r="C73" s="167"/>
      <c r="D73" s="167" t="s">
        <v>23</v>
      </c>
    </row>
    <row r="74" spans="1:4" x14ac:dyDescent="0.25">
      <c r="A74" s="168" t="s">
        <v>1</v>
      </c>
      <c r="B74" s="167" t="s">
        <v>72</v>
      </c>
      <c r="C74" s="170">
        <v>6.4999999999999997E-3</v>
      </c>
      <c r="D74" s="171">
        <f>SUM(D28*C74)</f>
        <v>12.559365</v>
      </c>
    </row>
    <row r="75" spans="1:4" x14ac:dyDescent="0.25">
      <c r="A75" s="168" t="s">
        <v>3</v>
      </c>
      <c r="B75" s="181" t="s">
        <v>73</v>
      </c>
      <c r="C75" s="180">
        <v>2.3999999999999998E-3</v>
      </c>
      <c r="D75" s="171">
        <f>SUM(D28*C75)</f>
        <v>4.6373039999999994</v>
      </c>
    </row>
    <row r="76" spans="1:4" x14ac:dyDescent="0.25">
      <c r="A76" s="173" t="s">
        <v>61</v>
      </c>
      <c r="B76" s="173"/>
      <c r="C76" s="174">
        <v>8.8999999999999999E-3</v>
      </c>
      <c r="D76" s="175">
        <f>SUM(D74:D75)</f>
        <v>17.196669</v>
      </c>
    </row>
    <row r="77" spans="1:4" x14ac:dyDescent="0.25">
      <c r="A77" s="183"/>
      <c r="B77" s="184"/>
      <c r="C77" s="187"/>
      <c r="D77" s="188"/>
    </row>
    <row r="78" spans="1:4" ht="15" customHeight="1" x14ac:dyDescent="0.25">
      <c r="A78" s="229" t="s">
        <v>74</v>
      </c>
      <c r="B78" s="230"/>
      <c r="C78" s="230"/>
      <c r="D78" s="231"/>
    </row>
    <row r="79" spans="1:4" x14ac:dyDescent="0.25">
      <c r="A79" s="166" t="s">
        <v>75</v>
      </c>
      <c r="B79" s="167" t="s">
        <v>76</v>
      </c>
      <c r="C79" s="167"/>
      <c r="D79" s="167" t="s">
        <v>23</v>
      </c>
    </row>
    <row r="80" spans="1:4" x14ac:dyDescent="0.25">
      <c r="A80" s="168" t="s">
        <v>1</v>
      </c>
      <c r="B80" s="181" t="s">
        <v>77</v>
      </c>
      <c r="C80" s="180">
        <v>4.1999999999999997E-3</v>
      </c>
      <c r="D80" s="171">
        <f>SUM(D28*C80)</f>
        <v>8.1152819999999988</v>
      </c>
    </row>
    <row r="81" spans="1:4" x14ac:dyDescent="0.25">
      <c r="A81" s="168" t="s">
        <v>3</v>
      </c>
      <c r="B81" s="181" t="s">
        <v>78</v>
      </c>
      <c r="C81" s="180">
        <v>2.9999999999999997E-4</v>
      </c>
      <c r="D81" s="171">
        <f>SUM(D28*C81)</f>
        <v>0.57966299999999993</v>
      </c>
    </row>
    <row r="82" spans="1:4" x14ac:dyDescent="0.25">
      <c r="A82" s="168" t="s">
        <v>6</v>
      </c>
      <c r="B82" s="181" t="s">
        <v>79</v>
      </c>
      <c r="C82" s="180">
        <v>3.5999999999999997E-2</v>
      </c>
      <c r="D82" s="171">
        <f>SUM(D28*C82)</f>
        <v>69.559559999999991</v>
      </c>
    </row>
    <row r="83" spans="1:4" x14ac:dyDescent="0.25">
      <c r="A83" s="168" t="s">
        <v>9</v>
      </c>
      <c r="B83" s="167" t="s">
        <v>80</v>
      </c>
      <c r="C83" s="180">
        <v>1.9400000000000001E-2</v>
      </c>
      <c r="D83" s="171">
        <f>SUM(D28*C83)</f>
        <v>37.484874000000005</v>
      </c>
    </row>
    <row r="84" spans="1:4" x14ac:dyDescent="0.25">
      <c r="A84" s="168" t="s">
        <v>28</v>
      </c>
      <c r="B84" s="189" t="s">
        <v>125</v>
      </c>
      <c r="C84" s="180">
        <v>7.1000000000000004E-3</v>
      </c>
      <c r="D84" s="171">
        <f>SUM(D28*C84)</f>
        <v>13.718691000000002</v>
      </c>
    </row>
    <row r="85" spans="1:4" ht="25.5" x14ac:dyDescent="0.25">
      <c r="A85" s="168" t="s">
        <v>30</v>
      </c>
      <c r="B85" s="189" t="s">
        <v>126</v>
      </c>
      <c r="C85" s="180">
        <v>2E-3</v>
      </c>
      <c r="D85" s="171">
        <f>SUM(D28*C85)</f>
        <v>3.86442</v>
      </c>
    </row>
    <row r="86" spans="1:4" ht="25.5" x14ac:dyDescent="0.25">
      <c r="A86" s="190" t="s">
        <v>32</v>
      </c>
      <c r="B86" s="167" t="s">
        <v>81</v>
      </c>
      <c r="C86" s="191">
        <v>0</v>
      </c>
      <c r="D86" s="171">
        <f t="shared" ref="D86" si="1">SUM(D33*C86)</f>
        <v>0</v>
      </c>
    </row>
    <row r="87" spans="1:4" x14ac:dyDescent="0.25">
      <c r="A87" s="173" t="s">
        <v>61</v>
      </c>
      <c r="B87" s="173"/>
      <c r="C87" s="174">
        <v>6.9000000000000006E-2</v>
      </c>
      <c r="D87" s="175">
        <f>SUM(D80:D86)</f>
        <v>133.32248999999999</v>
      </c>
    </row>
    <row r="88" spans="1:4" ht="15.75" thickBot="1" x14ac:dyDescent="0.3">
      <c r="A88" s="192"/>
      <c r="B88" s="193"/>
      <c r="C88" s="194"/>
      <c r="D88" s="195"/>
    </row>
    <row r="89" spans="1:4" ht="15.75" customHeight="1" thickBot="1" x14ac:dyDescent="0.3">
      <c r="A89" s="233" t="s">
        <v>82</v>
      </c>
      <c r="B89" s="234"/>
      <c r="C89" s="235"/>
      <c r="D89" s="196"/>
    </row>
    <row r="90" spans="1:4" ht="15.75" thickBot="1" x14ac:dyDescent="0.3">
      <c r="A90" s="197" t="s">
        <v>83</v>
      </c>
      <c r="B90" s="198" t="s">
        <v>84</v>
      </c>
      <c r="C90" s="199"/>
      <c r="D90" s="200" t="s">
        <v>23</v>
      </c>
    </row>
    <row r="91" spans="1:4" ht="15.75" thickBot="1" x14ac:dyDescent="0.3">
      <c r="A91" s="201" t="s">
        <v>1</v>
      </c>
      <c r="B91" s="200" t="s">
        <v>85</v>
      </c>
      <c r="C91" s="202">
        <v>8.3299999999999999E-2</v>
      </c>
      <c r="D91" s="203">
        <f>SUM(D28*C91)</f>
        <v>160.953093</v>
      </c>
    </row>
    <row r="92" spans="1:4" ht="15.75" thickBot="1" x14ac:dyDescent="0.3">
      <c r="A92" s="201" t="s">
        <v>3</v>
      </c>
      <c r="B92" s="200" t="s">
        <v>86</v>
      </c>
      <c r="C92" s="202">
        <v>1.66E-2</v>
      </c>
      <c r="D92" s="203">
        <f>SUM(D28*C92)</f>
        <v>32.074686</v>
      </c>
    </row>
    <row r="93" spans="1:4" ht="15.75" thickBot="1" x14ac:dyDescent="0.3">
      <c r="A93" s="201" t="s">
        <v>6</v>
      </c>
      <c r="B93" s="200" t="s">
        <v>87</v>
      </c>
      <c r="C93" s="202">
        <v>2.0000000000000001E-4</v>
      </c>
      <c r="D93" s="203">
        <f>SUM(D28*C93)</f>
        <v>0.38644200000000001</v>
      </c>
    </row>
    <row r="94" spans="1:4" ht="15.75" thickBot="1" x14ac:dyDescent="0.3">
      <c r="A94" s="201" t="s">
        <v>9</v>
      </c>
      <c r="B94" s="200" t="s">
        <v>88</v>
      </c>
      <c r="C94" s="202">
        <v>2.8E-3</v>
      </c>
      <c r="D94" s="203">
        <f>SUM(D28*C94)</f>
        <v>5.4101879999999998</v>
      </c>
    </row>
    <row r="95" spans="1:4" ht="15.75" thickBot="1" x14ac:dyDescent="0.3">
      <c r="A95" s="201" t="s">
        <v>28</v>
      </c>
      <c r="B95" s="200" t="s">
        <v>89</v>
      </c>
      <c r="C95" s="202">
        <v>2.9999999999999997E-4</v>
      </c>
      <c r="D95" s="203">
        <f>SUM(D28*C95)</f>
        <v>0.57966299999999993</v>
      </c>
    </row>
    <row r="96" spans="1:4" ht="15.75" thickBot="1" x14ac:dyDescent="0.3">
      <c r="A96" s="201" t="s">
        <v>30</v>
      </c>
      <c r="B96" s="204" t="s">
        <v>33</v>
      </c>
      <c r="C96" s="202">
        <v>0</v>
      </c>
      <c r="D96" s="203"/>
    </row>
    <row r="97" spans="1:4" ht="15.75" thickBot="1" x14ac:dyDescent="0.3">
      <c r="A97" s="205" t="s">
        <v>67</v>
      </c>
      <c r="B97" s="206"/>
      <c r="C97" s="207">
        <v>0.1032</v>
      </c>
      <c r="D97" s="208">
        <f>SUM(D91:D96)</f>
        <v>199.40407200000001</v>
      </c>
    </row>
    <row r="98" spans="1:4" ht="26.25" thickBot="1" x14ac:dyDescent="0.3">
      <c r="A98" s="201" t="s">
        <v>32</v>
      </c>
      <c r="B98" s="209" t="s">
        <v>90</v>
      </c>
      <c r="C98" s="202">
        <v>3.7999999999999999E-2</v>
      </c>
      <c r="D98" s="203">
        <f>SUM(D28*C98)</f>
        <v>73.42398</v>
      </c>
    </row>
    <row r="99" spans="1:4" ht="15.75" thickBot="1" x14ac:dyDescent="0.3">
      <c r="A99" s="205" t="s">
        <v>61</v>
      </c>
      <c r="B99" s="206"/>
      <c r="C99" s="207">
        <v>0.14119999999999999</v>
      </c>
      <c r="D99" s="208">
        <f>SUM(D97:D98)</f>
        <v>272.82805200000001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6" t="s">
        <v>91</v>
      </c>
      <c r="B101" s="257"/>
      <c r="C101" s="257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711.05328000000009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293.69592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17.196669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133.32248999999999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272.82805200000001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27" t="s">
        <v>98</v>
      </c>
      <c r="B109" s="228"/>
      <c r="C109" s="31" t="s">
        <v>61</v>
      </c>
      <c r="D109" s="33">
        <f>SUM(D103:D108)</f>
        <v>1428.0964110000002</v>
      </c>
    </row>
    <row r="110" spans="1:4" ht="15.75" thickBot="1" x14ac:dyDescent="0.3"/>
    <row r="111" spans="1:4" ht="15.75" thickBot="1" x14ac:dyDescent="0.3">
      <c r="A111" s="253" t="s">
        <v>100</v>
      </c>
      <c r="B111" s="254"/>
      <c r="C111" s="255"/>
      <c r="D111" s="38">
        <f>SUM(D28+D39+D47+D109)</f>
        <v>4218.1705439980742</v>
      </c>
    </row>
    <row r="112" spans="1:4" ht="15.75" thickBot="1" x14ac:dyDescent="0.3">
      <c r="A112" s="256" t="s">
        <v>101</v>
      </c>
      <c r="B112" s="257"/>
      <c r="C112" s="258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0.42181705439980743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0.42185923610524745</v>
      </c>
    </row>
    <row r="116" spans="1:4" ht="15.75" thickBot="1" x14ac:dyDescent="0.3">
      <c r="A116" s="262" t="s">
        <v>6</v>
      </c>
      <c r="B116" s="17" t="s">
        <v>105</v>
      </c>
      <c r="C116" s="11">
        <v>0.91349999999999998</v>
      </c>
      <c r="D116" s="9">
        <f>SUM(D111+D114+D115)</f>
        <v>4219.0142202885791</v>
      </c>
    </row>
    <row r="117" spans="1:4" ht="15.75" thickBot="1" x14ac:dyDescent="0.3">
      <c r="A117" s="263"/>
      <c r="B117" s="17" t="s">
        <v>106</v>
      </c>
      <c r="C117" s="163"/>
      <c r="D117" s="9">
        <f>SUM(D116/C116)</f>
        <v>4618.5158404910553</v>
      </c>
    </row>
    <row r="118" spans="1:4" ht="15.75" thickBot="1" x14ac:dyDescent="0.3">
      <c r="A118" s="263"/>
      <c r="B118" s="17" t="s">
        <v>107</v>
      </c>
      <c r="C118" s="2"/>
      <c r="D118" s="35"/>
    </row>
    <row r="119" spans="1:4" ht="15.75" thickBot="1" x14ac:dyDescent="0.3">
      <c r="A119" s="263"/>
      <c r="B119" s="21" t="s">
        <v>108</v>
      </c>
      <c r="C119" s="20">
        <v>6.4999999999999997E-3</v>
      </c>
      <c r="D119" s="9">
        <f>SUM(D117*C119)</f>
        <v>30.020352963191858</v>
      </c>
    </row>
    <row r="120" spans="1:4" ht="15.75" thickBot="1" x14ac:dyDescent="0.3">
      <c r="A120" s="263"/>
      <c r="B120" s="21" t="s">
        <v>109</v>
      </c>
      <c r="C120" s="20">
        <v>0.03</v>
      </c>
      <c r="D120" s="9">
        <f>SUM(D117*C120)</f>
        <v>138.55547521473164</v>
      </c>
    </row>
    <row r="121" spans="1:4" ht="15.75" thickBot="1" x14ac:dyDescent="0.3">
      <c r="A121" s="263"/>
      <c r="B121" s="17" t="s">
        <v>110</v>
      </c>
      <c r="C121" s="2"/>
      <c r="D121" s="35"/>
    </row>
    <row r="122" spans="1:4" ht="15.75" thickBot="1" x14ac:dyDescent="0.3">
      <c r="A122" s="263"/>
      <c r="B122" s="17" t="s">
        <v>111</v>
      </c>
      <c r="C122" s="2"/>
      <c r="D122" s="35"/>
    </row>
    <row r="123" spans="1:4" ht="15.75" thickBot="1" x14ac:dyDescent="0.3">
      <c r="A123" s="264"/>
      <c r="B123" s="21" t="s">
        <v>112</v>
      </c>
      <c r="C123" s="20">
        <v>0.05</v>
      </c>
      <c r="D123" s="9">
        <f>SUM(D117*C123)</f>
        <v>230.92579202455278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399.50162020247626</v>
      </c>
    </row>
    <row r="125" spans="1:4" ht="15.75" thickBot="1" x14ac:dyDescent="0.3">
      <c r="A125" s="253" t="s">
        <v>114</v>
      </c>
      <c r="B125" s="254"/>
      <c r="C125" s="255"/>
      <c r="D125" s="43">
        <f>SUM(D124+D114+D115)</f>
        <v>400.34529649298133</v>
      </c>
    </row>
    <row r="126" spans="1:4" ht="15.75" thickBot="1" x14ac:dyDescent="0.3">
      <c r="A126" s="250" t="s">
        <v>115</v>
      </c>
      <c r="B126" s="251"/>
      <c r="C126" s="25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1932.21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483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374.86413299807407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1428.0964110000002</v>
      </c>
    </row>
    <row r="131" spans="1:4" ht="15.75" thickBot="1" x14ac:dyDescent="0.3">
      <c r="A131" s="259" t="s">
        <v>120</v>
      </c>
      <c r="B131" s="260"/>
      <c r="C131" s="261"/>
      <c r="D131" s="34">
        <f>SUM(D127:D130)</f>
        <v>4218.1705439980742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400.34529649298133</v>
      </c>
    </row>
    <row r="133" spans="1:4" ht="15.75" thickBot="1" x14ac:dyDescent="0.3">
      <c r="A133" s="247" t="s">
        <v>122</v>
      </c>
      <c r="B133" s="248"/>
      <c r="C133" s="249"/>
      <c r="D133" s="44">
        <f>SUM(D131:D132)</f>
        <v>4618.5158404910553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C115" sqref="C115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65" t="s">
        <v>123</v>
      </c>
      <c r="B1" s="266"/>
      <c r="C1" s="266"/>
      <c r="D1" s="266"/>
    </row>
    <row r="2" spans="1:4" x14ac:dyDescent="0.25">
      <c r="A2" s="266"/>
      <c r="B2" s="266"/>
      <c r="C2" s="266"/>
      <c r="D2" s="266"/>
    </row>
    <row r="3" spans="1:4" x14ac:dyDescent="0.25">
      <c r="A3" s="266"/>
      <c r="B3" s="266"/>
      <c r="C3" s="266"/>
      <c r="D3" s="266"/>
    </row>
    <row r="4" spans="1:4" ht="15.75" thickBot="1" x14ac:dyDescent="0.3">
      <c r="A4" s="266"/>
      <c r="B4" s="266"/>
      <c r="C4" s="266"/>
      <c r="D4" s="266"/>
    </row>
    <row r="5" spans="1:4" ht="15.75" thickBot="1" x14ac:dyDescent="0.3">
      <c r="A5" s="247" t="s">
        <v>0</v>
      </c>
      <c r="B5" s="248"/>
      <c r="C5" s="248"/>
      <c r="D5" s="249"/>
    </row>
    <row r="6" spans="1:4" ht="15.75" thickBot="1" x14ac:dyDescent="0.3">
      <c r="A6" s="7" t="s">
        <v>1</v>
      </c>
      <c r="B6" s="45" t="s">
        <v>2</v>
      </c>
      <c r="C6" s="277">
        <v>43831</v>
      </c>
      <c r="D6" s="278"/>
    </row>
    <row r="7" spans="1:4" ht="15.75" thickBot="1" x14ac:dyDescent="0.3">
      <c r="A7" s="7" t="s">
        <v>3</v>
      </c>
      <c r="B7" s="45" t="s">
        <v>4</v>
      </c>
      <c r="C7" s="223" t="s">
        <v>5</v>
      </c>
      <c r="D7" s="224"/>
    </row>
    <row r="8" spans="1:4" ht="26.25" thickBot="1" x14ac:dyDescent="0.3">
      <c r="A8" s="7" t="s">
        <v>6</v>
      </c>
      <c r="B8" s="46" t="s">
        <v>7</v>
      </c>
      <c r="C8" s="223" t="s">
        <v>8</v>
      </c>
      <c r="D8" s="224"/>
    </row>
    <row r="9" spans="1:4" ht="15.75" thickBot="1" x14ac:dyDescent="0.3">
      <c r="A9" s="7" t="s">
        <v>9</v>
      </c>
      <c r="B9" s="45" t="s">
        <v>10</v>
      </c>
      <c r="C9" s="225">
        <v>12</v>
      </c>
      <c r="D9" s="226"/>
    </row>
    <row r="10" spans="1:4" ht="15.75" thickBot="1" x14ac:dyDescent="0.3">
      <c r="A10" s="279" t="s">
        <v>11</v>
      </c>
      <c r="B10" s="280"/>
      <c r="C10" s="280"/>
      <c r="D10" s="281"/>
    </row>
    <row r="11" spans="1:4" ht="15.75" thickBot="1" x14ac:dyDescent="0.3">
      <c r="A11" s="267" t="s">
        <v>12</v>
      </c>
      <c r="B11" s="268"/>
      <c r="C11" s="268"/>
      <c r="D11" s="269"/>
    </row>
    <row r="12" spans="1:4" ht="15.75" thickBot="1" x14ac:dyDescent="0.3">
      <c r="A12" s="282" t="s">
        <v>13</v>
      </c>
      <c r="B12" s="283"/>
      <c r="C12" s="283"/>
      <c r="D12" s="284"/>
    </row>
    <row r="13" spans="1:4" ht="15.75" thickBot="1" x14ac:dyDescent="0.3">
      <c r="A13" s="250" t="s">
        <v>14</v>
      </c>
      <c r="B13" s="251"/>
      <c r="C13" s="251"/>
      <c r="D13" s="252"/>
    </row>
    <row r="14" spans="1:4" ht="15.75" thickBot="1" x14ac:dyDescent="0.3">
      <c r="A14" s="47">
        <v>1</v>
      </c>
      <c r="B14" s="8" t="s">
        <v>15</v>
      </c>
      <c r="C14" s="223" t="s">
        <v>16</v>
      </c>
      <c r="D14" s="224"/>
    </row>
    <row r="15" spans="1:4" ht="15.75" thickBot="1" x14ac:dyDescent="0.3">
      <c r="A15" s="47">
        <v>2</v>
      </c>
      <c r="B15" s="8" t="s">
        <v>17</v>
      </c>
      <c r="C15" s="273">
        <v>2537.69</v>
      </c>
      <c r="D15" s="274"/>
    </row>
    <row r="16" spans="1:4" ht="15.75" thickBot="1" x14ac:dyDescent="0.3">
      <c r="A16" s="47">
        <v>3</v>
      </c>
      <c r="B16" s="8" t="s">
        <v>18</v>
      </c>
      <c r="C16" s="223" t="s">
        <v>128</v>
      </c>
      <c r="D16" s="224"/>
    </row>
    <row r="17" spans="1:4" ht="15.75" thickBot="1" x14ac:dyDescent="0.3">
      <c r="A17" s="47">
        <v>4</v>
      </c>
      <c r="B17" s="8" t="s">
        <v>20</v>
      </c>
      <c r="C17" s="275">
        <v>43466</v>
      </c>
      <c r="D17" s="276"/>
    </row>
    <row r="18" spans="1:4" ht="15.75" thickBot="1" x14ac:dyDescent="0.3"/>
    <row r="19" spans="1:4" ht="15.75" thickBot="1" x14ac:dyDescent="0.3">
      <c r="A19" s="236" t="s">
        <v>21</v>
      </c>
      <c r="B19" s="237"/>
      <c r="C19" s="238"/>
      <c r="D19" s="4"/>
    </row>
    <row r="20" spans="1:4" ht="15.75" thickBot="1" x14ac:dyDescent="0.3">
      <c r="A20" s="5">
        <v>1</v>
      </c>
      <c r="B20" s="242" t="s">
        <v>22</v>
      </c>
      <c r="C20" s="243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2537.69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70" t="s">
        <v>34</v>
      </c>
      <c r="B28" s="271"/>
      <c r="C28" s="272"/>
      <c r="D28" s="10">
        <f>SUM(D21:D27)</f>
        <v>2537.69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36" t="s">
        <v>35</v>
      </c>
      <c r="B30" s="237"/>
      <c r="C30" s="238"/>
      <c r="D30" s="4"/>
    </row>
    <row r="31" spans="1:4" ht="15.75" thickBot="1" x14ac:dyDescent="0.3">
      <c r="A31" s="5">
        <v>2</v>
      </c>
      <c r="B31" s="242" t="s">
        <v>36</v>
      </c>
      <c r="C31" s="243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4.21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36" t="s">
        <v>48</v>
      </c>
      <c r="B39" s="237"/>
      <c r="C39" s="238"/>
      <c r="D39" s="10">
        <f>SUM(D32:D38)</f>
        <v>484.01</v>
      </c>
    </row>
    <row r="40" spans="1:4" ht="15.75" thickBot="1" x14ac:dyDescent="0.3"/>
    <row r="41" spans="1:4" ht="15.75" thickBot="1" x14ac:dyDescent="0.3">
      <c r="A41" s="239" t="s">
        <v>49</v>
      </c>
      <c r="B41" s="240"/>
      <c r="C41" s="241"/>
      <c r="D41" s="23"/>
    </row>
    <row r="42" spans="1:4" ht="15.75" thickBot="1" x14ac:dyDescent="0.3">
      <c r="A42" s="5">
        <v>3</v>
      </c>
      <c r="B42" s="242" t="s">
        <v>50</v>
      </c>
      <c r="C42" s="243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44" t="s">
        <v>54</v>
      </c>
      <c r="B47" s="245"/>
      <c r="C47" s="246"/>
      <c r="D47" s="24">
        <f>SUM(D43:D46)</f>
        <v>60.12</v>
      </c>
    </row>
    <row r="50" spans="1:4" ht="15" customHeight="1" x14ac:dyDescent="0.25">
      <c r="A50" s="232" t="s">
        <v>55</v>
      </c>
      <c r="B50" s="230"/>
      <c r="C50" s="230"/>
      <c r="D50" s="231"/>
    </row>
    <row r="51" spans="1:4" ht="15" customHeight="1" x14ac:dyDescent="0.25">
      <c r="A51" s="229" t="s">
        <v>56</v>
      </c>
      <c r="B51" s="230"/>
      <c r="C51" s="231"/>
      <c r="D51" s="165"/>
    </row>
    <row r="52" spans="1:4" x14ac:dyDescent="0.25">
      <c r="A52" s="166" t="s">
        <v>57</v>
      </c>
      <c r="B52" s="167" t="s">
        <v>58</v>
      </c>
      <c r="C52" s="167"/>
      <c r="D52" s="167" t="s">
        <v>23</v>
      </c>
    </row>
    <row r="53" spans="1:4" x14ac:dyDescent="0.25">
      <c r="A53" s="168" t="s">
        <v>1</v>
      </c>
      <c r="B53" s="169" t="s">
        <v>234</v>
      </c>
      <c r="C53" s="170">
        <v>0.2</v>
      </c>
      <c r="D53" s="171">
        <f>SUM(D28*C53)</f>
        <v>507.53800000000001</v>
      </c>
    </row>
    <row r="54" spans="1:4" x14ac:dyDescent="0.25">
      <c r="A54" s="168" t="s">
        <v>3</v>
      </c>
      <c r="B54" s="169" t="s">
        <v>235</v>
      </c>
      <c r="C54" s="170">
        <v>1.4999999999999999E-2</v>
      </c>
      <c r="D54" s="171">
        <f>SUM(D28*C54)</f>
        <v>38.065350000000002</v>
      </c>
    </row>
    <row r="55" spans="1:4" x14ac:dyDescent="0.25">
      <c r="A55" s="168" t="s">
        <v>6</v>
      </c>
      <c r="B55" s="169" t="s">
        <v>236</v>
      </c>
      <c r="C55" s="170">
        <v>0.01</v>
      </c>
      <c r="D55" s="171">
        <f>SUM(D28*C55)</f>
        <v>25.376900000000003</v>
      </c>
    </row>
    <row r="56" spans="1:4" ht="25.5" x14ac:dyDescent="0.25">
      <c r="A56" s="168" t="s">
        <v>9</v>
      </c>
      <c r="B56" s="169" t="s">
        <v>237</v>
      </c>
      <c r="C56" s="170">
        <v>2E-3</v>
      </c>
      <c r="D56" s="171">
        <f>SUM(D28*C56)</f>
        <v>5.07538</v>
      </c>
    </row>
    <row r="57" spans="1:4" x14ac:dyDescent="0.25">
      <c r="A57" s="168" t="s">
        <v>28</v>
      </c>
      <c r="B57" s="169" t="s">
        <v>238</v>
      </c>
      <c r="C57" s="170">
        <v>2.5000000000000001E-2</v>
      </c>
      <c r="D57" s="171">
        <f>SUM(D28*C57)</f>
        <v>63.442250000000001</v>
      </c>
    </row>
    <row r="58" spans="1:4" x14ac:dyDescent="0.25">
      <c r="A58" s="168" t="s">
        <v>30</v>
      </c>
      <c r="B58" s="167" t="s">
        <v>59</v>
      </c>
      <c r="C58" s="170">
        <v>0.08</v>
      </c>
      <c r="D58" s="171">
        <f>SUM(D28*C58)</f>
        <v>203.01520000000002</v>
      </c>
    </row>
    <row r="59" spans="1:4" x14ac:dyDescent="0.25">
      <c r="A59" s="168" t="s">
        <v>32</v>
      </c>
      <c r="B59" s="169" t="s">
        <v>239</v>
      </c>
      <c r="C59" s="170">
        <v>0.03</v>
      </c>
      <c r="D59" s="171">
        <f>SUM(D28*C59)</f>
        <v>76.130700000000004</v>
      </c>
    </row>
    <row r="60" spans="1:4" ht="25.5" x14ac:dyDescent="0.25">
      <c r="A60" s="168" t="s">
        <v>60</v>
      </c>
      <c r="B60" s="172" t="s">
        <v>240</v>
      </c>
      <c r="C60" s="170">
        <v>6.0000000000000001E-3</v>
      </c>
      <c r="D60" s="171">
        <f>SUM(D28*C60)</f>
        <v>15.226140000000001</v>
      </c>
    </row>
    <row r="61" spans="1:4" x14ac:dyDescent="0.25">
      <c r="A61" s="173" t="s">
        <v>61</v>
      </c>
      <c r="B61" s="173"/>
      <c r="C61" s="174">
        <f t="shared" ref="C61:D61" si="0">SUM(C53:C60)</f>
        <v>0.3680000000000001</v>
      </c>
      <c r="D61" s="175">
        <f t="shared" si="0"/>
        <v>933.86991999999998</v>
      </c>
    </row>
    <row r="62" spans="1:4" ht="15" customHeight="1" x14ac:dyDescent="0.25">
      <c r="A62" s="232" t="s">
        <v>99</v>
      </c>
      <c r="B62" s="230"/>
      <c r="C62" s="230"/>
      <c r="D62" s="231"/>
    </row>
    <row r="63" spans="1:4" x14ac:dyDescent="0.25">
      <c r="A63" s="176"/>
      <c r="B63" s="177"/>
      <c r="C63" s="178"/>
      <c r="D63" s="179"/>
    </row>
    <row r="64" spans="1:4" ht="15" customHeight="1" x14ac:dyDescent="0.25">
      <c r="A64" s="229" t="s">
        <v>62</v>
      </c>
      <c r="B64" s="230"/>
      <c r="C64" s="231"/>
      <c r="D64" s="165"/>
    </row>
    <row r="65" spans="1:4" x14ac:dyDescent="0.25">
      <c r="A65" s="166" t="s">
        <v>63</v>
      </c>
      <c r="B65" s="167" t="s">
        <v>64</v>
      </c>
      <c r="C65" s="167"/>
      <c r="D65" s="167" t="s">
        <v>23</v>
      </c>
    </row>
    <row r="66" spans="1:4" x14ac:dyDescent="0.25">
      <c r="A66" s="168" t="s">
        <v>1</v>
      </c>
      <c r="B66" s="167" t="s">
        <v>65</v>
      </c>
      <c r="C66" s="180">
        <v>8.3299999999999999E-2</v>
      </c>
      <c r="D66" s="171">
        <f>SUM(D28*C66)</f>
        <v>211.389577</v>
      </c>
    </row>
    <row r="67" spans="1:4" x14ac:dyDescent="0.25">
      <c r="A67" s="168" t="s">
        <v>3</v>
      </c>
      <c r="B67" s="167" t="s">
        <v>66</v>
      </c>
      <c r="C67" s="180">
        <v>2.7799999999999998E-2</v>
      </c>
      <c r="D67" s="171">
        <f>SUM(D28*C67)</f>
        <v>70.547781999999998</v>
      </c>
    </row>
    <row r="68" spans="1:4" x14ac:dyDescent="0.25">
      <c r="A68" s="173" t="s">
        <v>67</v>
      </c>
      <c r="B68" s="173"/>
      <c r="C68" s="174">
        <v>0.1111</v>
      </c>
      <c r="D68" s="175">
        <f>SUM(D66:D67)</f>
        <v>281.93735900000001</v>
      </c>
    </row>
    <row r="69" spans="1:4" x14ac:dyDescent="0.25">
      <c r="A69" s="168" t="s">
        <v>6</v>
      </c>
      <c r="B69" s="181" t="s">
        <v>68</v>
      </c>
      <c r="C69" s="180">
        <v>4.0899999999999999E-2</v>
      </c>
      <c r="D69" s="171">
        <f>SUM(D28*C69)</f>
        <v>103.791521</v>
      </c>
    </row>
    <row r="70" spans="1:4" x14ac:dyDescent="0.25">
      <c r="A70" s="173" t="s">
        <v>61</v>
      </c>
      <c r="B70" s="173"/>
      <c r="C70" s="182">
        <v>0.152</v>
      </c>
      <c r="D70" s="175">
        <f>SUM(D68:D69)</f>
        <v>385.72888</v>
      </c>
    </row>
    <row r="71" spans="1:4" x14ac:dyDescent="0.25">
      <c r="A71" s="183"/>
      <c r="B71" s="184"/>
      <c r="C71" s="185"/>
      <c r="D71" s="186"/>
    </row>
    <row r="72" spans="1:4" ht="15" customHeight="1" x14ac:dyDescent="0.25">
      <c r="A72" s="229" t="s">
        <v>69</v>
      </c>
      <c r="B72" s="230"/>
      <c r="C72" s="231"/>
      <c r="D72" s="165"/>
    </row>
    <row r="73" spans="1:4" x14ac:dyDescent="0.25">
      <c r="A73" s="166" t="s">
        <v>70</v>
      </c>
      <c r="B73" s="167" t="s">
        <v>71</v>
      </c>
      <c r="C73" s="167"/>
      <c r="D73" s="167" t="s">
        <v>23</v>
      </c>
    </row>
    <row r="74" spans="1:4" x14ac:dyDescent="0.25">
      <c r="A74" s="168" t="s">
        <v>1</v>
      </c>
      <c r="B74" s="167" t="s">
        <v>72</v>
      </c>
      <c r="C74" s="170">
        <v>6.4999999999999997E-3</v>
      </c>
      <c r="D74" s="171">
        <f>SUM(D28*C74)</f>
        <v>16.494985</v>
      </c>
    </row>
    <row r="75" spans="1:4" x14ac:dyDescent="0.25">
      <c r="A75" s="168" t="s">
        <v>3</v>
      </c>
      <c r="B75" s="181" t="s">
        <v>73</v>
      </c>
      <c r="C75" s="180">
        <v>2.3999999999999998E-3</v>
      </c>
      <c r="D75" s="171">
        <f>SUM(D28*C75)</f>
        <v>6.0904559999999996</v>
      </c>
    </row>
    <row r="76" spans="1:4" x14ac:dyDescent="0.25">
      <c r="A76" s="173" t="s">
        <v>61</v>
      </c>
      <c r="B76" s="173"/>
      <c r="C76" s="174">
        <v>8.8999999999999999E-3</v>
      </c>
      <c r="D76" s="175">
        <f>SUM(D74:D75)</f>
        <v>22.585440999999999</v>
      </c>
    </row>
    <row r="77" spans="1:4" x14ac:dyDescent="0.25">
      <c r="A77" s="183"/>
      <c r="B77" s="184"/>
      <c r="C77" s="187"/>
      <c r="D77" s="188"/>
    </row>
    <row r="78" spans="1:4" ht="15" customHeight="1" x14ac:dyDescent="0.25">
      <c r="A78" s="229" t="s">
        <v>74</v>
      </c>
      <c r="B78" s="230"/>
      <c r="C78" s="230"/>
      <c r="D78" s="231"/>
    </row>
    <row r="79" spans="1:4" x14ac:dyDescent="0.25">
      <c r="A79" s="166" t="s">
        <v>75</v>
      </c>
      <c r="B79" s="167" t="s">
        <v>76</v>
      </c>
      <c r="C79" s="167"/>
      <c r="D79" s="167" t="s">
        <v>23</v>
      </c>
    </row>
    <row r="80" spans="1:4" x14ac:dyDescent="0.25">
      <c r="A80" s="168" t="s">
        <v>1</v>
      </c>
      <c r="B80" s="181" t="s">
        <v>77</v>
      </c>
      <c r="C80" s="180">
        <v>4.1999999999999997E-3</v>
      </c>
      <c r="D80" s="171">
        <f>SUM(D28*C80)</f>
        <v>10.658298</v>
      </c>
    </row>
    <row r="81" spans="1:4" x14ac:dyDescent="0.25">
      <c r="A81" s="168" t="s">
        <v>3</v>
      </c>
      <c r="B81" s="181" t="s">
        <v>78</v>
      </c>
      <c r="C81" s="180">
        <v>2.9999999999999997E-4</v>
      </c>
      <c r="D81" s="171">
        <f>SUM(D28*C81)</f>
        <v>0.76130699999999996</v>
      </c>
    </row>
    <row r="82" spans="1:4" x14ac:dyDescent="0.25">
      <c r="A82" s="168" t="s">
        <v>6</v>
      </c>
      <c r="B82" s="181" t="s">
        <v>79</v>
      </c>
      <c r="C82" s="180">
        <v>3.5999999999999997E-2</v>
      </c>
      <c r="D82" s="171">
        <f>SUM(D28*C82)</f>
        <v>91.356839999999991</v>
      </c>
    </row>
    <row r="83" spans="1:4" x14ac:dyDescent="0.25">
      <c r="A83" s="168" t="s">
        <v>9</v>
      </c>
      <c r="B83" s="167" t="s">
        <v>80</v>
      </c>
      <c r="C83" s="180">
        <v>1.9400000000000001E-2</v>
      </c>
      <c r="D83" s="171">
        <f>SUM(D28*C83)</f>
        <v>49.231186000000001</v>
      </c>
    </row>
    <row r="84" spans="1:4" x14ac:dyDescent="0.25">
      <c r="A84" s="168" t="s">
        <v>28</v>
      </c>
      <c r="B84" s="189" t="s">
        <v>125</v>
      </c>
      <c r="C84" s="180">
        <v>7.1000000000000004E-3</v>
      </c>
      <c r="D84" s="171">
        <f>SUM(D28*C84)</f>
        <v>18.017599000000001</v>
      </c>
    </row>
    <row r="85" spans="1:4" ht="25.5" x14ac:dyDescent="0.25">
      <c r="A85" s="168" t="s">
        <v>30</v>
      </c>
      <c r="B85" s="189" t="s">
        <v>126</v>
      </c>
      <c r="C85" s="180">
        <v>2E-3</v>
      </c>
      <c r="D85" s="171">
        <f>SUM(D28*C85)</f>
        <v>5.07538</v>
      </c>
    </row>
    <row r="86" spans="1:4" ht="25.5" x14ac:dyDescent="0.25">
      <c r="A86" s="190" t="s">
        <v>32</v>
      </c>
      <c r="B86" s="167" t="s">
        <v>81</v>
      </c>
      <c r="C86" s="191">
        <v>0</v>
      </c>
      <c r="D86" s="171">
        <f t="shared" ref="D86" si="1">SUM(D33*C86)</f>
        <v>0</v>
      </c>
    </row>
    <row r="87" spans="1:4" x14ac:dyDescent="0.25">
      <c r="A87" s="173" t="s">
        <v>61</v>
      </c>
      <c r="B87" s="173"/>
      <c r="C87" s="174">
        <v>6.9000000000000006E-2</v>
      </c>
      <c r="D87" s="175">
        <f>SUM(D80:D86)</f>
        <v>175.10060999999999</v>
      </c>
    </row>
    <row r="88" spans="1:4" ht="15.75" thickBot="1" x14ac:dyDescent="0.3">
      <c r="A88" s="192"/>
      <c r="B88" s="193"/>
      <c r="C88" s="194"/>
      <c r="D88" s="195"/>
    </row>
    <row r="89" spans="1:4" ht="15.75" customHeight="1" thickBot="1" x14ac:dyDescent="0.3">
      <c r="A89" s="233" t="s">
        <v>82</v>
      </c>
      <c r="B89" s="234"/>
      <c r="C89" s="235"/>
      <c r="D89" s="196"/>
    </row>
    <row r="90" spans="1:4" ht="15.75" thickBot="1" x14ac:dyDescent="0.3">
      <c r="A90" s="197" t="s">
        <v>83</v>
      </c>
      <c r="B90" s="198" t="s">
        <v>84</v>
      </c>
      <c r="C90" s="199"/>
      <c r="D90" s="200" t="s">
        <v>23</v>
      </c>
    </row>
    <row r="91" spans="1:4" ht="15.75" thickBot="1" x14ac:dyDescent="0.3">
      <c r="A91" s="201" t="s">
        <v>1</v>
      </c>
      <c r="B91" s="200" t="s">
        <v>85</v>
      </c>
      <c r="C91" s="202">
        <v>8.3299999999999999E-2</v>
      </c>
      <c r="D91" s="203">
        <f>SUM(D28*C91)</f>
        <v>211.389577</v>
      </c>
    </row>
    <row r="92" spans="1:4" ht="15.75" thickBot="1" x14ac:dyDescent="0.3">
      <c r="A92" s="201" t="s">
        <v>3</v>
      </c>
      <c r="B92" s="200" t="s">
        <v>86</v>
      </c>
      <c r="C92" s="202">
        <v>1.66E-2</v>
      </c>
      <c r="D92" s="203">
        <f>SUM(D28*C92)</f>
        <v>42.125654000000004</v>
      </c>
    </row>
    <row r="93" spans="1:4" ht="15.75" thickBot="1" x14ac:dyDescent="0.3">
      <c r="A93" s="201" t="s">
        <v>6</v>
      </c>
      <c r="B93" s="200" t="s">
        <v>87</v>
      </c>
      <c r="C93" s="202">
        <v>2.0000000000000001E-4</v>
      </c>
      <c r="D93" s="203">
        <f>SUM(D28*C93)</f>
        <v>0.50753800000000004</v>
      </c>
    </row>
    <row r="94" spans="1:4" ht="15.75" thickBot="1" x14ac:dyDescent="0.3">
      <c r="A94" s="201" t="s">
        <v>9</v>
      </c>
      <c r="B94" s="200" t="s">
        <v>88</v>
      </c>
      <c r="C94" s="202">
        <v>2.8E-3</v>
      </c>
      <c r="D94" s="203">
        <f>SUM(D28*C94)</f>
        <v>7.1055320000000002</v>
      </c>
    </row>
    <row r="95" spans="1:4" ht="15.75" thickBot="1" x14ac:dyDescent="0.3">
      <c r="A95" s="201" t="s">
        <v>28</v>
      </c>
      <c r="B95" s="200" t="s">
        <v>89</v>
      </c>
      <c r="C95" s="202">
        <v>2.9999999999999997E-4</v>
      </c>
      <c r="D95" s="203">
        <f>SUM(D28*C95)</f>
        <v>0.76130699999999996</v>
      </c>
    </row>
    <row r="96" spans="1:4" ht="15.75" thickBot="1" x14ac:dyDescent="0.3">
      <c r="A96" s="201" t="s">
        <v>30</v>
      </c>
      <c r="B96" s="204" t="s">
        <v>33</v>
      </c>
      <c r="C96" s="202">
        <v>0</v>
      </c>
      <c r="D96" s="203"/>
    </row>
    <row r="97" spans="1:4" ht="15.75" thickBot="1" x14ac:dyDescent="0.3">
      <c r="A97" s="205" t="s">
        <v>67</v>
      </c>
      <c r="B97" s="206"/>
      <c r="C97" s="207">
        <v>0.1032</v>
      </c>
      <c r="D97" s="208">
        <f>SUM(D91:D96)</f>
        <v>261.88960800000001</v>
      </c>
    </row>
    <row r="98" spans="1:4" ht="26.25" thickBot="1" x14ac:dyDescent="0.3">
      <c r="A98" s="201" t="s">
        <v>32</v>
      </c>
      <c r="B98" s="209" t="s">
        <v>90</v>
      </c>
      <c r="C98" s="202">
        <v>3.7999999999999999E-2</v>
      </c>
      <c r="D98" s="203">
        <f>SUM(D28*C98)</f>
        <v>96.432220000000001</v>
      </c>
    </row>
    <row r="99" spans="1:4" ht="15.75" thickBot="1" x14ac:dyDescent="0.3">
      <c r="A99" s="205" t="s">
        <v>61</v>
      </c>
      <c r="B99" s="206"/>
      <c r="C99" s="207">
        <v>0.14119999999999999</v>
      </c>
      <c r="D99" s="208">
        <f>SUM(D97:D98)</f>
        <v>358.32182799999998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6" t="s">
        <v>91</v>
      </c>
      <c r="B101" s="257"/>
      <c r="C101" s="257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933.86991999999998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385.72888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22.585440999999999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175.10060999999999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358.32182799999998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27" t="s">
        <v>98</v>
      </c>
      <c r="B109" s="228"/>
      <c r="C109" s="31" t="s">
        <v>61</v>
      </c>
      <c r="D109" s="33">
        <f>SUM(D103:D108)</f>
        <v>1875.606679</v>
      </c>
    </row>
    <row r="110" spans="1:4" ht="15.75" thickBot="1" x14ac:dyDescent="0.3"/>
    <row r="111" spans="1:4" ht="15.75" thickBot="1" x14ac:dyDescent="0.3">
      <c r="A111" s="253" t="s">
        <v>100</v>
      </c>
      <c r="B111" s="254"/>
      <c r="C111" s="255"/>
      <c r="D111" s="38">
        <f>SUM(D28+D39+D47+D109)</f>
        <v>4957.4266790000001</v>
      </c>
    </row>
    <row r="112" spans="1:4" ht="15.75" thickBot="1" x14ac:dyDescent="0.3">
      <c r="A112" s="256" t="s">
        <v>101</v>
      </c>
      <c r="B112" s="257"/>
      <c r="C112" s="258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0.49574266790000004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0.49579224216679008</v>
      </c>
    </row>
    <row r="116" spans="1:4" ht="15.75" thickBot="1" x14ac:dyDescent="0.3">
      <c r="A116" s="262" t="s">
        <v>6</v>
      </c>
      <c r="B116" s="17" t="s">
        <v>105</v>
      </c>
      <c r="C116" s="11">
        <v>0.91349999999999998</v>
      </c>
      <c r="D116" s="9">
        <f>SUM(D111+D114+D115)</f>
        <v>4958.4182139100676</v>
      </c>
    </row>
    <row r="117" spans="1:4" ht="15.75" thickBot="1" x14ac:dyDescent="0.3">
      <c r="A117" s="263"/>
      <c r="B117" s="17" t="s">
        <v>106</v>
      </c>
      <c r="C117" s="163"/>
      <c r="D117" s="9">
        <f>SUM(D116/C116)</f>
        <v>5427.9345527203805</v>
      </c>
    </row>
    <row r="118" spans="1:4" ht="15.75" thickBot="1" x14ac:dyDescent="0.3">
      <c r="A118" s="263"/>
      <c r="B118" s="17" t="s">
        <v>107</v>
      </c>
      <c r="C118" s="2"/>
      <c r="D118" s="35"/>
    </row>
    <row r="119" spans="1:4" ht="15.75" thickBot="1" x14ac:dyDescent="0.3">
      <c r="A119" s="263"/>
      <c r="B119" s="21" t="s">
        <v>108</v>
      </c>
      <c r="C119" s="20">
        <v>6.4999999999999997E-3</v>
      </c>
      <c r="D119" s="9">
        <f>SUM(D117*C119)</f>
        <v>35.281574592682475</v>
      </c>
    </row>
    <row r="120" spans="1:4" ht="15.75" thickBot="1" x14ac:dyDescent="0.3">
      <c r="A120" s="263"/>
      <c r="B120" s="21" t="s">
        <v>109</v>
      </c>
      <c r="C120" s="20">
        <v>0.03</v>
      </c>
      <c r="D120" s="9">
        <f>SUM(D117*C120)</f>
        <v>162.83803658161142</v>
      </c>
    </row>
    <row r="121" spans="1:4" ht="15.75" thickBot="1" x14ac:dyDescent="0.3">
      <c r="A121" s="263"/>
      <c r="B121" s="17" t="s">
        <v>110</v>
      </c>
      <c r="C121" s="2"/>
      <c r="D121" s="35"/>
    </row>
    <row r="122" spans="1:4" ht="15.75" thickBot="1" x14ac:dyDescent="0.3">
      <c r="A122" s="263"/>
      <c r="B122" s="17" t="s">
        <v>111</v>
      </c>
      <c r="C122" s="2"/>
      <c r="D122" s="35"/>
    </row>
    <row r="123" spans="1:4" ht="15.75" thickBot="1" x14ac:dyDescent="0.3">
      <c r="A123" s="264"/>
      <c r="B123" s="21" t="s">
        <v>112</v>
      </c>
      <c r="C123" s="20">
        <v>0.05</v>
      </c>
      <c r="D123" s="9">
        <f>SUM(D117*C123)</f>
        <v>271.39672763601902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469.5163388103129</v>
      </c>
    </row>
    <row r="125" spans="1:4" ht="15.75" thickBot="1" x14ac:dyDescent="0.3">
      <c r="A125" s="253" t="s">
        <v>114</v>
      </c>
      <c r="B125" s="254"/>
      <c r="C125" s="255"/>
      <c r="D125" s="43">
        <f>SUM(D124+D114+D115)</f>
        <v>470.50787372037968</v>
      </c>
    </row>
    <row r="126" spans="1:4" ht="15.75" thickBot="1" x14ac:dyDescent="0.3">
      <c r="A126" s="250" t="s">
        <v>115</v>
      </c>
      <c r="B126" s="251"/>
      <c r="C126" s="25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2537.69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484.01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1875.606679</v>
      </c>
    </row>
    <row r="131" spans="1:4" ht="15.75" thickBot="1" x14ac:dyDescent="0.3">
      <c r="A131" s="259" t="s">
        <v>120</v>
      </c>
      <c r="B131" s="260"/>
      <c r="C131" s="261"/>
      <c r="D131" s="34">
        <f>SUM(D127:D130)</f>
        <v>4957.4266790000001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470.50787372037968</v>
      </c>
    </row>
    <row r="133" spans="1:4" ht="15.75" thickBot="1" x14ac:dyDescent="0.3">
      <c r="A133" s="247" t="s">
        <v>122</v>
      </c>
      <c r="B133" s="248"/>
      <c r="C133" s="249"/>
      <c r="D133" s="44">
        <f>SUM(D131:D132)</f>
        <v>5427.9345527203795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opLeftCell="A105" workbookViewId="0">
      <selection activeCell="C115" sqref="C115"/>
    </sheetView>
  </sheetViews>
  <sheetFormatPr defaultRowHeight="15" x14ac:dyDescent="0.25"/>
  <cols>
    <col min="1" max="1" width="8.5703125" bestFit="1" customWidth="1"/>
    <col min="2" max="2" width="68" customWidth="1"/>
    <col min="3" max="3" width="18" customWidth="1"/>
    <col min="4" max="4" width="11.42578125" bestFit="1" customWidth="1"/>
  </cols>
  <sheetData>
    <row r="1" spans="1:4" x14ac:dyDescent="0.25">
      <c r="A1" s="265" t="s">
        <v>123</v>
      </c>
      <c r="B1" s="266"/>
      <c r="C1" s="266"/>
      <c r="D1" s="266"/>
    </row>
    <row r="2" spans="1:4" x14ac:dyDescent="0.25">
      <c r="A2" s="266"/>
      <c r="B2" s="266"/>
      <c r="C2" s="266"/>
      <c r="D2" s="266"/>
    </row>
    <row r="3" spans="1:4" x14ac:dyDescent="0.25">
      <c r="A3" s="266"/>
      <c r="B3" s="266"/>
      <c r="C3" s="266"/>
      <c r="D3" s="266"/>
    </row>
    <row r="4" spans="1:4" ht="15.75" thickBot="1" x14ac:dyDescent="0.3">
      <c r="A4" s="266"/>
      <c r="B4" s="266"/>
      <c r="C4" s="266"/>
      <c r="D4" s="266"/>
    </row>
    <row r="5" spans="1:4" ht="15.75" thickBot="1" x14ac:dyDescent="0.3">
      <c r="A5" s="247" t="s">
        <v>0</v>
      </c>
      <c r="B5" s="248"/>
      <c r="C5" s="248"/>
      <c r="D5" s="249"/>
    </row>
    <row r="6" spans="1:4" ht="15.75" thickBot="1" x14ac:dyDescent="0.3">
      <c r="A6" s="7" t="s">
        <v>1</v>
      </c>
      <c r="B6" s="45" t="s">
        <v>2</v>
      </c>
      <c r="C6" s="277">
        <v>43831</v>
      </c>
      <c r="D6" s="278"/>
    </row>
    <row r="7" spans="1:4" ht="15.75" thickBot="1" x14ac:dyDescent="0.3">
      <c r="A7" s="7" t="s">
        <v>3</v>
      </c>
      <c r="B7" s="45" t="s">
        <v>4</v>
      </c>
      <c r="C7" s="223" t="s">
        <v>5</v>
      </c>
      <c r="D7" s="224"/>
    </row>
    <row r="8" spans="1:4" ht="26.25" thickBot="1" x14ac:dyDescent="0.3">
      <c r="A8" s="7" t="s">
        <v>6</v>
      </c>
      <c r="B8" s="46" t="s">
        <v>7</v>
      </c>
      <c r="C8" s="223" t="s">
        <v>8</v>
      </c>
      <c r="D8" s="224"/>
    </row>
    <row r="9" spans="1:4" ht="15.75" thickBot="1" x14ac:dyDescent="0.3">
      <c r="A9" s="7" t="s">
        <v>9</v>
      </c>
      <c r="B9" s="45" t="s">
        <v>10</v>
      </c>
      <c r="C9" s="225">
        <v>12</v>
      </c>
      <c r="D9" s="226"/>
    </row>
    <row r="10" spans="1:4" ht="15.75" thickBot="1" x14ac:dyDescent="0.3">
      <c r="A10" s="279" t="s">
        <v>11</v>
      </c>
      <c r="B10" s="280"/>
      <c r="C10" s="280"/>
      <c r="D10" s="281"/>
    </row>
    <row r="11" spans="1:4" ht="15.75" thickBot="1" x14ac:dyDescent="0.3">
      <c r="A11" s="267" t="s">
        <v>12</v>
      </c>
      <c r="B11" s="268"/>
      <c r="C11" s="268"/>
      <c r="D11" s="269"/>
    </row>
    <row r="12" spans="1:4" ht="15.75" thickBot="1" x14ac:dyDescent="0.3">
      <c r="A12" s="282" t="s">
        <v>13</v>
      </c>
      <c r="B12" s="283"/>
      <c r="C12" s="283"/>
      <c r="D12" s="284"/>
    </row>
    <row r="13" spans="1:4" ht="15.75" thickBot="1" x14ac:dyDescent="0.3">
      <c r="A13" s="250" t="s">
        <v>14</v>
      </c>
      <c r="B13" s="251"/>
      <c r="C13" s="251"/>
      <c r="D13" s="252"/>
    </row>
    <row r="14" spans="1:4" ht="15.75" thickBot="1" x14ac:dyDescent="0.3">
      <c r="A14" s="47">
        <v>1</v>
      </c>
      <c r="B14" s="8" t="s">
        <v>15</v>
      </c>
      <c r="C14" s="223" t="s">
        <v>16</v>
      </c>
      <c r="D14" s="224"/>
    </row>
    <row r="15" spans="1:4" ht="15.75" thickBot="1" x14ac:dyDescent="0.3">
      <c r="A15" s="47">
        <v>2</v>
      </c>
      <c r="B15" s="8" t="s">
        <v>17</v>
      </c>
      <c r="C15" s="273">
        <v>2041.34</v>
      </c>
      <c r="D15" s="274"/>
    </row>
    <row r="16" spans="1:4" ht="15.75" thickBot="1" x14ac:dyDescent="0.3">
      <c r="A16" s="47">
        <v>3</v>
      </c>
      <c r="B16" s="8" t="s">
        <v>18</v>
      </c>
      <c r="C16" s="223" t="s">
        <v>129</v>
      </c>
      <c r="D16" s="224"/>
    </row>
    <row r="17" spans="1:4" ht="15.75" thickBot="1" x14ac:dyDescent="0.3">
      <c r="A17" s="47">
        <v>4</v>
      </c>
      <c r="B17" s="8" t="s">
        <v>20</v>
      </c>
      <c r="C17" s="275">
        <v>43466</v>
      </c>
      <c r="D17" s="276"/>
    </row>
    <row r="18" spans="1:4" ht="15.75" thickBot="1" x14ac:dyDescent="0.3"/>
    <row r="19" spans="1:4" ht="15.75" thickBot="1" x14ac:dyDescent="0.3">
      <c r="A19" s="236" t="s">
        <v>21</v>
      </c>
      <c r="B19" s="237"/>
      <c r="C19" s="238"/>
      <c r="D19" s="4"/>
    </row>
    <row r="20" spans="1:4" ht="15.75" thickBot="1" x14ac:dyDescent="0.3">
      <c r="A20" s="5">
        <v>1</v>
      </c>
      <c r="B20" s="242" t="s">
        <v>22</v>
      </c>
      <c r="C20" s="243"/>
      <c r="D20" s="6" t="s">
        <v>23</v>
      </c>
    </row>
    <row r="21" spans="1:4" ht="15.75" thickBot="1" x14ac:dyDescent="0.3">
      <c r="A21" s="7" t="s">
        <v>1</v>
      </c>
      <c r="B21" s="8" t="s">
        <v>24</v>
      </c>
      <c r="C21" s="16"/>
      <c r="D21" s="9">
        <v>2041.34</v>
      </c>
    </row>
    <row r="22" spans="1:4" ht="15.75" thickBot="1" x14ac:dyDescent="0.3">
      <c r="A22" s="7" t="s">
        <v>3</v>
      </c>
      <c r="B22" s="8" t="s">
        <v>25</v>
      </c>
      <c r="C22" s="18"/>
      <c r="D22" s="9"/>
    </row>
    <row r="23" spans="1:4" ht="15.75" thickBot="1" x14ac:dyDescent="0.3">
      <c r="A23" s="7" t="s">
        <v>6</v>
      </c>
      <c r="B23" s="8" t="s">
        <v>26</v>
      </c>
      <c r="C23" s="18"/>
      <c r="D23" s="9"/>
    </row>
    <row r="24" spans="1:4" ht="15.75" thickBot="1" x14ac:dyDescent="0.3">
      <c r="A24" s="7" t="s">
        <v>9</v>
      </c>
      <c r="B24" s="8" t="s">
        <v>27</v>
      </c>
      <c r="C24" s="18"/>
      <c r="D24" s="9"/>
    </row>
    <row r="25" spans="1:4" ht="15.75" thickBot="1" x14ac:dyDescent="0.3">
      <c r="A25" s="7" t="s">
        <v>28</v>
      </c>
      <c r="B25" s="8" t="s">
        <v>29</v>
      </c>
      <c r="C25" s="18"/>
      <c r="D25" s="9"/>
    </row>
    <row r="26" spans="1:4" ht="15.75" thickBot="1" x14ac:dyDescent="0.3">
      <c r="A26" s="7" t="s">
        <v>30</v>
      </c>
      <c r="B26" s="8" t="s">
        <v>31</v>
      </c>
      <c r="C26" s="16"/>
      <c r="D26" s="9"/>
    </row>
    <row r="27" spans="1:4" ht="15.75" thickBot="1" x14ac:dyDescent="0.3">
      <c r="A27" s="7" t="s">
        <v>32</v>
      </c>
      <c r="B27" s="8" t="s">
        <v>33</v>
      </c>
      <c r="C27" s="18"/>
      <c r="D27" s="9"/>
    </row>
    <row r="28" spans="1:4" ht="15.75" thickBot="1" x14ac:dyDescent="0.3">
      <c r="A28" s="270" t="s">
        <v>34</v>
      </c>
      <c r="B28" s="271"/>
      <c r="C28" s="272"/>
      <c r="D28" s="10">
        <f>SUM(D21:D27)</f>
        <v>2041.34</v>
      </c>
    </row>
    <row r="29" spans="1:4" ht="15.75" thickBot="1" x14ac:dyDescent="0.3">
      <c r="A29" s="1"/>
      <c r="B29" s="1"/>
      <c r="C29" s="1"/>
      <c r="D29" s="1"/>
    </row>
    <row r="30" spans="1:4" ht="15.75" thickBot="1" x14ac:dyDescent="0.3">
      <c r="A30" s="236" t="s">
        <v>35</v>
      </c>
      <c r="B30" s="237"/>
      <c r="C30" s="238"/>
      <c r="D30" s="4"/>
    </row>
    <row r="31" spans="1:4" ht="15.75" thickBot="1" x14ac:dyDescent="0.3">
      <c r="A31" s="5">
        <v>2</v>
      </c>
      <c r="B31" s="242" t="s">
        <v>36</v>
      </c>
      <c r="C31" s="243"/>
      <c r="D31" s="6" t="s">
        <v>23</v>
      </c>
    </row>
    <row r="32" spans="1:4" ht="15.75" thickBot="1" x14ac:dyDescent="0.3">
      <c r="A32" s="7" t="s">
        <v>1</v>
      </c>
      <c r="B32" s="8" t="s">
        <v>37</v>
      </c>
      <c r="C32" s="2"/>
      <c r="D32" s="9">
        <v>94.15</v>
      </c>
    </row>
    <row r="33" spans="1:4" ht="15.75" thickBot="1" x14ac:dyDescent="0.3">
      <c r="A33" s="7" t="s">
        <v>38</v>
      </c>
      <c r="B33" s="8" t="s">
        <v>39</v>
      </c>
      <c r="C33" s="6" t="s">
        <v>40</v>
      </c>
      <c r="D33" s="9">
        <v>376.24</v>
      </c>
    </row>
    <row r="34" spans="1:4" ht="15.75" thickBot="1" x14ac:dyDescent="0.3">
      <c r="A34" s="7" t="s">
        <v>41</v>
      </c>
      <c r="B34" s="8" t="s">
        <v>42</v>
      </c>
      <c r="C34" s="2"/>
      <c r="D34" s="9"/>
    </row>
    <row r="35" spans="1:4" ht="15.75" thickBot="1" x14ac:dyDescent="0.3">
      <c r="A35" s="7" t="s">
        <v>6</v>
      </c>
      <c r="B35" s="8" t="s">
        <v>43</v>
      </c>
      <c r="C35" s="2"/>
      <c r="D35" s="9"/>
    </row>
    <row r="36" spans="1:4" ht="39" thickBot="1" x14ac:dyDescent="0.3">
      <c r="A36" s="12" t="s">
        <v>9</v>
      </c>
      <c r="B36" s="13" t="s">
        <v>44</v>
      </c>
      <c r="C36" s="6" t="s">
        <v>45</v>
      </c>
      <c r="D36" s="14">
        <v>3.38</v>
      </c>
    </row>
    <row r="37" spans="1:4" ht="15.75" thickBot="1" x14ac:dyDescent="0.3">
      <c r="A37" s="7" t="s">
        <v>28</v>
      </c>
      <c r="B37" s="8" t="s">
        <v>46</v>
      </c>
      <c r="C37" s="2"/>
      <c r="D37" s="9">
        <v>9.41</v>
      </c>
    </row>
    <row r="38" spans="1:4" ht="15.75" thickBot="1" x14ac:dyDescent="0.3">
      <c r="A38" s="7" t="s">
        <v>30</v>
      </c>
      <c r="B38" s="8" t="s">
        <v>47</v>
      </c>
      <c r="C38" s="2"/>
      <c r="D38" s="9"/>
    </row>
    <row r="39" spans="1:4" ht="15.75" thickBot="1" x14ac:dyDescent="0.3">
      <c r="A39" s="236" t="s">
        <v>48</v>
      </c>
      <c r="B39" s="237"/>
      <c r="C39" s="238"/>
      <c r="D39" s="10">
        <f>SUM(D32:D38)</f>
        <v>483.18</v>
      </c>
    </row>
    <row r="40" spans="1:4" ht="15.75" thickBot="1" x14ac:dyDescent="0.3"/>
    <row r="41" spans="1:4" ht="15.75" thickBot="1" x14ac:dyDescent="0.3">
      <c r="A41" s="239" t="s">
        <v>49</v>
      </c>
      <c r="B41" s="240"/>
      <c r="C41" s="241"/>
      <c r="D41" s="23"/>
    </row>
    <row r="42" spans="1:4" ht="15.75" thickBot="1" x14ac:dyDescent="0.3">
      <c r="A42" s="5">
        <v>3</v>
      </c>
      <c r="B42" s="242" t="s">
        <v>50</v>
      </c>
      <c r="C42" s="243"/>
      <c r="D42" s="6" t="s">
        <v>23</v>
      </c>
    </row>
    <row r="43" spans="1:4" ht="15.75" thickBot="1" x14ac:dyDescent="0.3">
      <c r="A43" s="7" t="s">
        <v>1</v>
      </c>
      <c r="B43" s="8" t="s">
        <v>51</v>
      </c>
      <c r="C43" s="2"/>
      <c r="D43" s="9">
        <f>SUM(Plan6!E10)</f>
        <v>60.12</v>
      </c>
    </row>
    <row r="44" spans="1:4" ht="15.75" thickBot="1" x14ac:dyDescent="0.3">
      <c r="A44" s="7" t="s">
        <v>3</v>
      </c>
      <c r="B44" s="8" t="s">
        <v>52</v>
      </c>
      <c r="C44" s="2"/>
      <c r="D44" s="9"/>
    </row>
    <row r="45" spans="1:4" ht="15.75" thickBot="1" x14ac:dyDescent="0.3">
      <c r="A45" s="7" t="s">
        <v>6</v>
      </c>
      <c r="B45" s="8" t="s">
        <v>53</v>
      </c>
      <c r="C45" s="2"/>
      <c r="D45" s="9"/>
    </row>
    <row r="46" spans="1:4" ht="15.75" thickBot="1" x14ac:dyDescent="0.3">
      <c r="A46" s="7" t="s">
        <v>9</v>
      </c>
      <c r="B46" s="8" t="s">
        <v>47</v>
      </c>
      <c r="C46" s="2"/>
      <c r="D46" s="9"/>
    </row>
    <row r="47" spans="1:4" ht="15.75" thickBot="1" x14ac:dyDescent="0.3">
      <c r="A47" s="244" t="s">
        <v>54</v>
      </c>
      <c r="B47" s="245"/>
      <c r="C47" s="246"/>
      <c r="D47" s="24">
        <f>SUM(D43:D46)</f>
        <v>60.12</v>
      </c>
    </row>
    <row r="50" spans="1:4" ht="15" customHeight="1" x14ac:dyDescent="0.25">
      <c r="A50" s="232" t="s">
        <v>55</v>
      </c>
      <c r="B50" s="230"/>
      <c r="C50" s="230"/>
      <c r="D50" s="231"/>
    </row>
    <row r="51" spans="1:4" ht="15" customHeight="1" x14ac:dyDescent="0.25">
      <c r="A51" s="229" t="s">
        <v>56</v>
      </c>
      <c r="B51" s="230"/>
      <c r="C51" s="231"/>
      <c r="D51" s="165"/>
    </row>
    <row r="52" spans="1:4" x14ac:dyDescent="0.25">
      <c r="A52" s="166" t="s">
        <v>57</v>
      </c>
      <c r="B52" s="167" t="s">
        <v>58</v>
      </c>
      <c r="C52" s="167"/>
      <c r="D52" s="167" t="s">
        <v>23</v>
      </c>
    </row>
    <row r="53" spans="1:4" x14ac:dyDescent="0.25">
      <c r="A53" s="168" t="s">
        <v>1</v>
      </c>
      <c r="B53" s="169" t="s">
        <v>234</v>
      </c>
      <c r="C53" s="170">
        <v>0.2</v>
      </c>
      <c r="D53" s="171">
        <f>SUM(D28*C53)</f>
        <v>408.26800000000003</v>
      </c>
    </row>
    <row r="54" spans="1:4" x14ac:dyDescent="0.25">
      <c r="A54" s="168" t="s">
        <v>3</v>
      </c>
      <c r="B54" s="169" t="s">
        <v>235</v>
      </c>
      <c r="C54" s="170">
        <v>1.4999999999999999E-2</v>
      </c>
      <c r="D54" s="171">
        <f>SUM(D28*C54)</f>
        <v>30.620099999999997</v>
      </c>
    </row>
    <row r="55" spans="1:4" x14ac:dyDescent="0.25">
      <c r="A55" s="168" t="s">
        <v>6</v>
      </c>
      <c r="B55" s="169" t="s">
        <v>236</v>
      </c>
      <c r="C55" s="170">
        <v>0.01</v>
      </c>
      <c r="D55" s="171">
        <f>SUM(D28*C55)</f>
        <v>20.413399999999999</v>
      </c>
    </row>
    <row r="56" spans="1:4" ht="25.5" x14ac:dyDescent="0.25">
      <c r="A56" s="168" t="s">
        <v>9</v>
      </c>
      <c r="B56" s="169" t="s">
        <v>237</v>
      </c>
      <c r="C56" s="170">
        <v>2E-3</v>
      </c>
      <c r="D56" s="171">
        <f>SUM(D28*C56)</f>
        <v>4.0826799999999999</v>
      </c>
    </row>
    <row r="57" spans="1:4" x14ac:dyDescent="0.25">
      <c r="A57" s="168" t="s">
        <v>28</v>
      </c>
      <c r="B57" s="169" t="s">
        <v>238</v>
      </c>
      <c r="C57" s="170">
        <v>2.5000000000000001E-2</v>
      </c>
      <c r="D57" s="171">
        <f>SUM(D28*C57)</f>
        <v>51.033500000000004</v>
      </c>
    </row>
    <row r="58" spans="1:4" x14ac:dyDescent="0.25">
      <c r="A58" s="168" t="s">
        <v>30</v>
      </c>
      <c r="B58" s="167" t="s">
        <v>59</v>
      </c>
      <c r="C58" s="170">
        <v>0.08</v>
      </c>
      <c r="D58" s="171">
        <f>SUM(D28*C58)</f>
        <v>163.30719999999999</v>
      </c>
    </row>
    <row r="59" spans="1:4" x14ac:dyDescent="0.25">
      <c r="A59" s="168" t="s">
        <v>32</v>
      </c>
      <c r="B59" s="169" t="s">
        <v>239</v>
      </c>
      <c r="C59" s="170">
        <v>0.03</v>
      </c>
      <c r="D59" s="171">
        <f>SUM(D28*C59)</f>
        <v>61.240199999999994</v>
      </c>
    </row>
    <row r="60" spans="1:4" ht="25.5" x14ac:dyDescent="0.25">
      <c r="A60" s="168" t="s">
        <v>60</v>
      </c>
      <c r="B60" s="172" t="s">
        <v>240</v>
      </c>
      <c r="C60" s="170">
        <v>6.0000000000000001E-3</v>
      </c>
      <c r="D60" s="171">
        <f>SUM(D28*C60)</f>
        <v>12.24804</v>
      </c>
    </row>
    <row r="61" spans="1:4" x14ac:dyDescent="0.25">
      <c r="A61" s="173" t="s">
        <v>61</v>
      </c>
      <c r="B61" s="173"/>
      <c r="C61" s="174">
        <f t="shared" ref="C61:D61" si="0">SUM(C53:C60)</f>
        <v>0.3680000000000001</v>
      </c>
      <c r="D61" s="175">
        <f t="shared" si="0"/>
        <v>751.21311999999989</v>
      </c>
    </row>
    <row r="62" spans="1:4" ht="15" customHeight="1" x14ac:dyDescent="0.25">
      <c r="A62" s="232" t="s">
        <v>99</v>
      </c>
      <c r="B62" s="230"/>
      <c r="C62" s="230"/>
      <c r="D62" s="231"/>
    </row>
    <row r="63" spans="1:4" x14ac:dyDescent="0.25">
      <c r="A63" s="176"/>
      <c r="B63" s="177"/>
      <c r="C63" s="178"/>
      <c r="D63" s="179"/>
    </row>
    <row r="64" spans="1:4" ht="15" customHeight="1" x14ac:dyDescent="0.25">
      <c r="A64" s="229" t="s">
        <v>62</v>
      </c>
      <c r="B64" s="230"/>
      <c r="C64" s="231"/>
      <c r="D64" s="165"/>
    </row>
    <row r="65" spans="1:4" x14ac:dyDescent="0.25">
      <c r="A65" s="166" t="s">
        <v>63</v>
      </c>
      <c r="B65" s="167" t="s">
        <v>64</v>
      </c>
      <c r="C65" s="167"/>
      <c r="D65" s="167" t="s">
        <v>23</v>
      </c>
    </row>
    <row r="66" spans="1:4" x14ac:dyDescent="0.25">
      <c r="A66" s="168" t="s">
        <v>1</v>
      </c>
      <c r="B66" s="167" t="s">
        <v>65</v>
      </c>
      <c r="C66" s="180">
        <v>8.3299999999999999E-2</v>
      </c>
      <c r="D66" s="171">
        <f>SUM(D28*C66)</f>
        <v>170.043622</v>
      </c>
    </row>
    <row r="67" spans="1:4" x14ac:dyDescent="0.25">
      <c r="A67" s="168" t="s">
        <v>3</v>
      </c>
      <c r="B67" s="167" t="s">
        <v>66</v>
      </c>
      <c r="C67" s="180">
        <v>2.7799999999999998E-2</v>
      </c>
      <c r="D67" s="171">
        <f>SUM(D28*C67)</f>
        <v>56.749251999999991</v>
      </c>
    </row>
    <row r="68" spans="1:4" x14ac:dyDescent="0.25">
      <c r="A68" s="173" t="s">
        <v>67</v>
      </c>
      <c r="B68" s="173"/>
      <c r="C68" s="174">
        <v>0.1111</v>
      </c>
      <c r="D68" s="175">
        <f>SUM(D66:D67)</f>
        <v>226.79287399999998</v>
      </c>
    </row>
    <row r="69" spans="1:4" x14ac:dyDescent="0.25">
      <c r="A69" s="168" t="s">
        <v>6</v>
      </c>
      <c r="B69" s="181" t="s">
        <v>68</v>
      </c>
      <c r="C69" s="180">
        <v>4.0899999999999999E-2</v>
      </c>
      <c r="D69" s="171">
        <f>SUM(D28*C69)</f>
        <v>83.490805999999992</v>
      </c>
    </row>
    <row r="70" spans="1:4" x14ac:dyDescent="0.25">
      <c r="A70" s="173" t="s">
        <v>61</v>
      </c>
      <c r="B70" s="173"/>
      <c r="C70" s="182">
        <v>0.152</v>
      </c>
      <c r="D70" s="175">
        <f>SUM(D68:D69)</f>
        <v>310.28368</v>
      </c>
    </row>
    <row r="71" spans="1:4" x14ac:dyDescent="0.25">
      <c r="A71" s="183"/>
      <c r="B71" s="184"/>
      <c r="C71" s="185"/>
      <c r="D71" s="186"/>
    </row>
    <row r="72" spans="1:4" ht="15" customHeight="1" x14ac:dyDescent="0.25">
      <c r="A72" s="229" t="s">
        <v>69</v>
      </c>
      <c r="B72" s="230"/>
      <c r="C72" s="231"/>
      <c r="D72" s="165"/>
    </row>
    <row r="73" spans="1:4" x14ac:dyDescent="0.25">
      <c r="A73" s="166" t="s">
        <v>70</v>
      </c>
      <c r="B73" s="167" t="s">
        <v>71</v>
      </c>
      <c r="C73" s="167"/>
      <c r="D73" s="167" t="s">
        <v>23</v>
      </c>
    </row>
    <row r="74" spans="1:4" x14ac:dyDescent="0.25">
      <c r="A74" s="168" t="s">
        <v>1</v>
      </c>
      <c r="B74" s="167" t="s">
        <v>72</v>
      </c>
      <c r="C74" s="170">
        <v>6.4999999999999997E-3</v>
      </c>
      <c r="D74" s="171">
        <f>SUM(D28*C74)</f>
        <v>13.268709999999999</v>
      </c>
    </row>
    <row r="75" spans="1:4" x14ac:dyDescent="0.25">
      <c r="A75" s="168" t="s">
        <v>3</v>
      </c>
      <c r="B75" s="181" t="s">
        <v>73</v>
      </c>
      <c r="C75" s="180">
        <v>2.3999999999999998E-3</v>
      </c>
      <c r="D75" s="171">
        <f>SUM(D28*C75)</f>
        <v>4.8992159999999991</v>
      </c>
    </row>
    <row r="76" spans="1:4" x14ac:dyDescent="0.25">
      <c r="A76" s="173" t="s">
        <v>61</v>
      </c>
      <c r="B76" s="173"/>
      <c r="C76" s="174">
        <v>8.8999999999999999E-3</v>
      </c>
      <c r="D76" s="175">
        <f>SUM(D74:D75)</f>
        <v>18.167925999999998</v>
      </c>
    </row>
    <row r="77" spans="1:4" x14ac:dyDescent="0.25">
      <c r="A77" s="183"/>
      <c r="B77" s="184"/>
      <c r="C77" s="187"/>
      <c r="D77" s="188"/>
    </row>
    <row r="78" spans="1:4" ht="15" customHeight="1" x14ac:dyDescent="0.25">
      <c r="A78" s="229" t="s">
        <v>74</v>
      </c>
      <c r="B78" s="230"/>
      <c r="C78" s="230"/>
      <c r="D78" s="231"/>
    </row>
    <row r="79" spans="1:4" x14ac:dyDescent="0.25">
      <c r="A79" s="166" t="s">
        <v>75</v>
      </c>
      <c r="B79" s="167" t="s">
        <v>76</v>
      </c>
      <c r="C79" s="167"/>
      <c r="D79" s="167" t="s">
        <v>23</v>
      </c>
    </row>
    <row r="80" spans="1:4" x14ac:dyDescent="0.25">
      <c r="A80" s="168" t="s">
        <v>1</v>
      </c>
      <c r="B80" s="181" t="s">
        <v>77</v>
      </c>
      <c r="C80" s="180">
        <v>4.1999999999999997E-3</v>
      </c>
      <c r="D80" s="171">
        <f>SUM(D28*C80)</f>
        <v>8.5736279999999994</v>
      </c>
    </row>
    <row r="81" spans="1:4" x14ac:dyDescent="0.25">
      <c r="A81" s="168" t="s">
        <v>3</v>
      </c>
      <c r="B81" s="181" t="s">
        <v>78</v>
      </c>
      <c r="C81" s="180">
        <v>2.9999999999999997E-4</v>
      </c>
      <c r="D81" s="171">
        <f>SUM(D28*C81)</f>
        <v>0.61240199999999989</v>
      </c>
    </row>
    <row r="82" spans="1:4" x14ac:dyDescent="0.25">
      <c r="A82" s="168" t="s">
        <v>6</v>
      </c>
      <c r="B82" s="181" t="s">
        <v>79</v>
      </c>
      <c r="C82" s="180">
        <v>3.5999999999999997E-2</v>
      </c>
      <c r="D82" s="171">
        <f>SUM(D28*C82)</f>
        <v>73.48823999999999</v>
      </c>
    </row>
    <row r="83" spans="1:4" x14ac:dyDescent="0.25">
      <c r="A83" s="168" t="s">
        <v>9</v>
      </c>
      <c r="B83" s="167" t="s">
        <v>80</v>
      </c>
      <c r="C83" s="180">
        <v>1.9400000000000001E-2</v>
      </c>
      <c r="D83" s="171">
        <f>SUM(D28*C83)</f>
        <v>39.601996</v>
      </c>
    </row>
    <row r="84" spans="1:4" x14ac:dyDescent="0.25">
      <c r="A84" s="168" t="s">
        <v>28</v>
      </c>
      <c r="B84" s="189" t="s">
        <v>125</v>
      </c>
      <c r="C84" s="180">
        <v>7.1000000000000004E-3</v>
      </c>
      <c r="D84" s="171">
        <f>SUM(D28*C84)</f>
        <v>14.493514000000001</v>
      </c>
    </row>
    <row r="85" spans="1:4" ht="25.5" x14ac:dyDescent="0.25">
      <c r="A85" s="168" t="s">
        <v>30</v>
      </c>
      <c r="B85" s="189" t="s">
        <v>126</v>
      </c>
      <c r="C85" s="180">
        <v>2E-3</v>
      </c>
      <c r="D85" s="171">
        <f>SUM(D28*C85)</f>
        <v>4.0826799999999999</v>
      </c>
    </row>
    <row r="86" spans="1:4" ht="25.5" x14ac:dyDescent="0.25">
      <c r="A86" s="190" t="s">
        <v>32</v>
      </c>
      <c r="B86" s="167" t="s">
        <v>81</v>
      </c>
      <c r="C86" s="191">
        <v>0</v>
      </c>
      <c r="D86" s="171">
        <f t="shared" ref="D86" si="1">SUM(D33*C86)</f>
        <v>0</v>
      </c>
    </row>
    <row r="87" spans="1:4" x14ac:dyDescent="0.25">
      <c r="A87" s="173" t="s">
        <v>61</v>
      </c>
      <c r="B87" s="173"/>
      <c r="C87" s="174">
        <v>6.9000000000000006E-2</v>
      </c>
      <c r="D87" s="175">
        <f>SUM(D80:D86)</f>
        <v>140.85246000000001</v>
      </c>
    </row>
    <row r="88" spans="1:4" ht="15.75" thickBot="1" x14ac:dyDescent="0.3">
      <c r="A88" s="192"/>
      <c r="B88" s="193"/>
      <c r="C88" s="194"/>
      <c r="D88" s="195"/>
    </row>
    <row r="89" spans="1:4" ht="15.75" customHeight="1" thickBot="1" x14ac:dyDescent="0.3">
      <c r="A89" s="233" t="s">
        <v>82</v>
      </c>
      <c r="B89" s="234"/>
      <c r="C89" s="235"/>
      <c r="D89" s="196"/>
    </row>
    <row r="90" spans="1:4" ht="15.75" thickBot="1" x14ac:dyDescent="0.3">
      <c r="A90" s="197" t="s">
        <v>83</v>
      </c>
      <c r="B90" s="198" t="s">
        <v>84</v>
      </c>
      <c r="C90" s="199"/>
      <c r="D90" s="200" t="s">
        <v>23</v>
      </c>
    </row>
    <row r="91" spans="1:4" ht="15.75" thickBot="1" x14ac:dyDescent="0.3">
      <c r="A91" s="201" t="s">
        <v>1</v>
      </c>
      <c r="B91" s="200" t="s">
        <v>85</v>
      </c>
      <c r="C91" s="202">
        <v>8.3299999999999999E-2</v>
      </c>
      <c r="D91" s="203">
        <f>SUM(D28*C91)</f>
        <v>170.043622</v>
      </c>
    </row>
    <row r="92" spans="1:4" ht="15.75" thickBot="1" x14ac:dyDescent="0.3">
      <c r="A92" s="201" t="s">
        <v>3</v>
      </c>
      <c r="B92" s="200" t="s">
        <v>86</v>
      </c>
      <c r="C92" s="202">
        <v>1.66E-2</v>
      </c>
      <c r="D92" s="203">
        <f>SUM(D28*C92)</f>
        <v>33.886243999999998</v>
      </c>
    </row>
    <row r="93" spans="1:4" ht="15.75" thickBot="1" x14ac:dyDescent="0.3">
      <c r="A93" s="201" t="s">
        <v>6</v>
      </c>
      <c r="B93" s="200" t="s">
        <v>87</v>
      </c>
      <c r="C93" s="202">
        <v>2.0000000000000001E-4</v>
      </c>
      <c r="D93" s="203">
        <f>SUM(D28*C93)</f>
        <v>0.40826800000000002</v>
      </c>
    </row>
    <row r="94" spans="1:4" ht="15.75" thickBot="1" x14ac:dyDescent="0.3">
      <c r="A94" s="201" t="s">
        <v>9</v>
      </c>
      <c r="B94" s="200" t="s">
        <v>88</v>
      </c>
      <c r="C94" s="202">
        <v>2.8E-3</v>
      </c>
      <c r="D94" s="203">
        <f>SUM(D28*C94)</f>
        <v>5.7157519999999993</v>
      </c>
    </row>
    <row r="95" spans="1:4" ht="15.75" thickBot="1" x14ac:dyDescent="0.3">
      <c r="A95" s="201" t="s">
        <v>28</v>
      </c>
      <c r="B95" s="200" t="s">
        <v>89</v>
      </c>
      <c r="C95" s="202">
        <v>2.9999999999999997E-4</v>
      </c>
      <c r="D95" s="203">
        <f>SUM(D28*C95)</f>
        <v>0.61240199999999989</v>
      </c>
    </row>
    <row r="96" spans="1:4" ht="15.75" thickBot="1" x14ac:dyDescent="0.3">
      <c r="A96" s="201" t="s">
        <v>30</v>
      </c>
      <c r="B96" s="204" t="s">
        <v>33</v>
      </c>
      <c r="C96" s="202">
        <v>0</v>
      </c>
      <c r="D96" s="203"/>
    </row>
    <row r="97" spans="1:4" ht="15.75" thickBot="1" x14ac:dyDescent="0.3">
      <c r="A97" s="205" t="s">
        <v>67</v>
      </c>
      <c r="B97" s="206"/>
      <c r="C97" s="207">
        <v>0.1032</v>
      </c>
      <c r="D97" s="208">
        <f>SUM(D91:D96)</f>
        <v>210.66628800000001</v>
      </c>
    </row>
    <row r="98" spans="1:4" ht="26.25" thickBot="1" x14ac:dyDescent="0.3">
      <c r="A98" s="201" t="s">
        <v>32</v>
      </c>
      <c r="B98" s="209" t="s">
        <v>90</v>
      </c>
      <c r="C98" s="202">
        <v>3.7999999999999999E-2</v>
      </c>
      <c r="D98" s="203">
        <f>SUM(D28*C98)</f>
        <v>77.570920000000001</v>
      </c>
    </row>
    <row r="99" spans="1:4" ht="15.75" thickBot="1" x14ac:dyDescent="0.3">
      <c r="A99" s="205" t="s">
        <v>61</v>
      </c>
      <c r="B99" s="206"/>
      <c r="C99" s="207">
        <v>0.14119999999999999</v>
      </c>
      <c r="D99" s="208">
        <f>SUM(D97:D98)</f>
        <v>288.23720800000001</v>
      </c>
    </row>
    <row r="100" spans="1:4" ht="15.75" thickBot="1" x14ac:dyDescent="0.3">
      <c r="A100" s="25"/>
      <c r="B100" s="26"/>
      <c r="C100" s="27"/>
      <c r="D100" s="28"/>
    </row>
    <row r="101" spans="1:4" ht="15.75" thickBot="1" x14ac:dyDescent="0.3">
      <c r="A101" s="256" t="s">
        <v>91</v>
      </c>
      <c r="B101" s="257"/>
      <c r="C101" s="257"/>
      <c r="D101" s="31"/>
    </row>
    <row r="102" spans="1:4" ht="15.75" thickBot="1" x14ac:dyDescent="0.3">
      <c r="A102" s="5">
        <v>4</v>
      </c>
      <c r="B102" s="17" t="s">
        <v>92</v>
      </c>
      <c r="C102" s="18"/>
      <c r="D102" s="6" t="s">
        <v>23</v>
      </c>
    </row>
    <row r="103" spans="1:4" ht="15.75" thickBot="1" x14ac:dyDescent="0.3">
      <c r="A103" s="7" t="s">
        <v>57</v>
      </c>
      <c r="B103" s="6" t="s">
        <v>93</v>
      </c>
      <c r="C103" s="3"/>
      <c r="D103" s="22">
        <f>SUM(D61)</f>
        <v>751.21311999999989</v>
      </c>
    </row>
    <row r="104" spans="1:4" ht="15.75" thickBot="1" x14ac:dyDescent="0.3">
      <c r="A104" s="7" t="s">
        <v>63</v>
      </c>
      <c r="B104" s="6" t="s">
        <v>94</v>
      </c>
      <c r="C104" s="2"/>
      <c r="D104" s="22">
        <f>SUM(D70)</f>
        <v>310.28368</v>
      </c>
    </row>
    <row r="105" spans="1:4" ht="15.75" thickBot="1" x14ac:dyDescent="0.3">
      <c r="A105" s="7" t="s">
        <v>70</v>
      </c>
      <c r="B105" s="6" t="s">
        <v>72</v>
      </c>
      <c r="C105" s="2"/>
      <c r="D105" s="22">
        <f>SUM(D76)</f>
        <v>18.167925999999998</v>
      </c>
    </row>
    <row r="106" spans="1:4" ht="15.75" thickBot="1" x14ac:dyDescent="0.3">
      <c r="A106" s="7" t="s">
        <v>75</v>
      </c>
      <c r="B106" s="6" t="s">
        <v>95</v>
      </c>
      <c r="C106" s="2"/>
      <c r="D106" s="22">
        <f>SUM(D87)</f>
        <v>140.85246000000001</v>
      </c>
    </row>
    <row r="107" spans="1:4" ht="15.75" thickBot="1" x14ac:dyDescent="0.3">
      <c r="A107" s="7" t="s">
        <v>83</v>
      </c>
      <c r="B107" s="6" t="s">
        <v>96</v>
      </c>
      <c r="C107" s="2"/>
      <c r="D107" s="9">
        <f>SUM(D99)</f>
        <v>288.23720800000001</v>
      </c>
    </row>
    <row r="108" spans="1:4" ht="15.75" thickBot="1" x14ac:dyDescent="0.3">
      <c r="A108" s="7" t="s">
        <v>97</v>
      </c>
      <c r="B108" s="6" t="s">
        <v>33</v>
      </c>
      <c r="C108" s="2"/>
      <c r="D108" s="9"/>
    </row>
    <row r="109" spans="1:4" ht="15.75" thickBot="1" x14ac:dyDescent="0.3">
      <c r="A109" s="227" t="s">
        <v>98</v>
      </c>
      <c r="B109" s="228"/>
      <c r="C109" s="31" t="s">
        <v>61</v>
      </c>
      <c r="D109" s="33">
        <f>SUM(D103:D108)</f>
        <v>1508.754394</v>
      </c>
    </row>
    <row r="110" spans="1:4" ht="15.75" thickBot="1" x14ac:dyDescent="0.3"/>
    <row r="111" spans="1:4" ht="15.75" thickBot="1" x14ac:dyDescent="0.3">
      <c r="A111" s="253" t="s">
        <v>100</v>
      </c>
      <c r="B111" s="254"/>
      <c r="C111" s="255"/>
      <c r="D111" s="38">
        <f>SUM(D28+D39+D47+D109)</f>
        <v>4093.3943939999999</v>
      </c>
    </row>
    <row r="112" spans="1:4" ht="15.75" thickBot="1" x14ac:dyDescent="0.3">
      <c r="A112" s="256" t="s">
        <v>101</v>
      </c>
      <c r="B112" s="257"/>
      <c r="C112" s="258"/>
      <c r="D112" s="39"/>
    </row>
    <row r="113" spans="1:4" ht="15.75" thickBot="1" x14ac:dyDescent="0.3">
      <c r="A113" s="5">
        <v>5</v>
      </c>
      <c r="B113" s="17" t="s">
        <v>102</v>
      </c>
      <c r="C113" s="18"/>
      <c r="D113" s="36" t="s">
        <v>23</v>
      </c>
    </row>
    <row r="114" spans="1:4" ht="15.75" thickBot="1" x14ac:dyDescent="0.3">
      <c r="A114" s="19" t="s">
        <v>1</v>
      </c>
      <c r="B114" s="6" t="s">
        <v>103</v>
      </c>
      <c r="C114" s="32">
        <v>1E-4</v>
      </c>
      <c r="D114" s="9">
        <f>SUM(D111*C114)</f>
        <v>0.4093394394</v>
      </c>
    </row>
    <row r="115" spans="1:4" ht="15.75" thickBot="1" x14ac:dyDescent="0.3">
      <c r="A115" s="19" t="s">
        <v>3</v>
      </c>
      <c r="B115" s="6" t="s">
        <v>104</v>
      </c>
      <c r="C115" s="32">
        <v>1E-4</v>
      </c>
      <c r="D115" s="9">
        <f>SUM(D111+D114)*C115</f>
        <v>0.40938037334394001</v>
      </c>
    </row>
    <row r="116" spans="1:4" ht="15.75" thickBot="1" x14ac:dyDescent="0.3">
      <c r="A116" s="262" t="s">
        <v>6</v>
      </c>
      <c r="B116" s="17" t="s">
        <v>105</v>
      </c>
      <c r="C116" s="11">
        <v>0.91349999999999998</v>
      </c>
      <c r="D116" s="9">
        <f>SUM(D111+D114+D115)</f>
        <v>4094.2131138127438</v>
      </c>
    </row>
    <row r="117" spans="1:4" ht="15.75" thickBot="1" x14ac:dyDescent="0.3">
      <c r="A117" s="263"/>
      <c r="B117" s="17" t="s">
        <v>106</v>
      </c>
      <c r="C117" s="163"/>
      <c r="D117" s="9">
        <f>SUM(D116/C116)</f>
        <v>4481.8972236592708</v>
      </c>
    </row>
    <row r="118" spans="1:4" ht="15.75" thickBot="1" x14ac:dyDescent="0.3">
      <c r="A118" s="263"/>
      <c r="B118" s="17" t="s">
        <v>107</v>
      </c>
      <c r="C118" s="2"/>
      <c r="D118" s="35"/>
    </row>
    <row r="119" spans="1:4" ht="15.75" thickBot="1" x14ac:dyDescent="0.3">
      <c r="A119" s="263"/>
      <c r="B119" s="21" t="s">
        <v>108</v>
      </c>
      <c r="C119" s="20">
        <v>6.4999999999999997E-3</v>
      </c>
      <c r="D119" s="9">
        <f>SUM(D117*C119)</f>
        <v>29.132331953785258</v>
      </c>
    </row>
    <row r="120" spans="1:4" ht="15.75" thickBot="1" x14ac:dyDescent="0.3">
      <c r="A120" s="263"/>
      <c r="B120" s="21" t="s">
        <v>109</v>
      </c>
      <c r="C120" s="20">
        <v>0.03</v>
      </c>
      <c r="D120" s="9">
        <f>SUM(D117*C120)</f>
        <v>134.45691670977811</v>
      </c>
    </row>
    <row r="121" spans="1:4" ht="15.75" thickBot="1" x14ac:dyDescent="0.3">
      <c r="A121" s="263"/>
      <c r="B121" s="17" t="s">
        <v>110</v>
      </c>
      <c r="C121" s="2"/>
      <c r="D121" s="35"/>
    </row>
    <row r="122" spans="1:4" ht="15.75" thickBot="1" x14ac:dyDescent="0.3">
      <c r="A122" s="263"/>
      <c r="B122" s="17" t="s">
        <v>111</v>
      </c>
      <c r="C122" s="2"/>
      <c r="D122" s="35"/>
    </row>
    <row r="123" spans="1:4" ht="15.75" thickBot="1" x14ac:dyDescent="0.3">
      <c r="A123" s="264"/>
      <c r="B123" s="21" t="s">
        <v>112</v>
      </c>
      <c r="C123" s="20">
        <v>0.05</v>
      </c>
      <c r="D123" s="9">
        <f>SUM(D117*C123)</f>
        <v>224.09486118296354</v>
      </c>
    </row>
    <row r="124" spans="1:4" ht="15.75" thickBot="1" x14ac:dyDescent="0.3">
      <c r="A124" s="40"/>
      <c r="B124" s="41" t="s">
        <v>113</v>
      </c>
      <c r="C124" s="42">
        <f>SUM(C119:C123)</f>
        <v>8.6499999999999994E-2</v>
      </c>
      <c r="D124" s="15">
        <f>SUM(D119:D123)</f>
        <v>387.68410984652689</v>
      </c>
    </row>
    <row r="125" spans="1:4" ht="15.75" thickBot="1" x14ac:dyDescent="0.3">
      <c r="A125" s="253" t="s">
        <v>114</v>
      </c>
      <c r="B125" s="254"/>
      <c r="C125" s="255"/>
      <c r="D125" s="43">
        <f>SUM(D124+D114+D115)</f>
        <v>388.50282965927084</v>
      </c>
    </row>
    <row r="126" spans="1:4" ht="15.75" thickBot="1" x14ac:dyDescent="0.3">
      <c r="A126" s="250" t="s">
        <v>115</v>
      </c>
      <c r="B126" s="251"/>
      <c r="C126" s="252"/>
      <c r="D126" s="37" t="s">
        <v>23</v>
      </c>
    </row>
    <row r="127" spans="1:4" ht="15.75" thickBot="1" x14ac:dyDescent="0.3">
      <c r="A127" s="19" t="s">
        <v>1</v>
      </c>
      <c r="B127" s="17" t="s">
        <v>116</v>
      </c>
      <c r="C127" s="18"/>
      <c r="D127" s="9">
        <f>SUM(D28)</f>
        <v>2041.34</v>
      </c>
    </row>
    <row r="128" spans="1:4" ht="15.75" thickBot="1" x14ac:dyDescent="0.3">
      <c r="A128" s="19" t="s">
        <v>3</v>
      </c>
      <c r="B128" s="17" t="s">
        <v>117</v>
      </c>
      <c r="C128" s="18"/>
      <c r="D128" s="9">
        <f>SUM(D39)</f>
        <v>483.18</v>
      </c>
    </row>
    <row r="129" spans="1:4" ht="15.75" thickBot="1" x14ac:dyDescent="0.3">
      <c r="A129" s="19" t="s">
        <v>6</v>
      </c>
      <c r="B129" s="17" t="s">
        <v>118</v>
      </c>
      <c r="C129" s="18"/>
      <c r="D129" s="9">
        <f>SUM(D47)</f>
        <v>60.12</v>
      </c>
    </row>
    <row r="130" spans="1:4" ht="15.75" thickBot="1" x14ac:dyDescent="0.3">
      <c r="A130" s="19" t="s">
        <v>9</v>
      </c>
      <c r="B130" s="17" t="s">
        <v>119</v>
      </c>
      <c r="C130" s="18"/>
      <c r="D130" s="9">
        <f>SUM(D109)</f>
        <v>1508.754394</v>
      </c>
    </row>
    <row r="131" spans="1:4" ht="15.75" thickBot="1" x14ac:dyDescent="0.3">
      <c r="A131" s="259" t="s">
        <v>120</v>
      </c>
      <c r="B131" s="260"/>
      <c r="C131" s="261"/>
      <c r="D131" s="34">
        <f>SUM(D127:D130)</f>
        <v>4093.3943939999999</v>
      </c>
    </row>
    <row r="132" spans="1:4" ht="15.75" thickBot="1" x14ac:dyDescent="0.3">
      <c r="A132" s="19" t="s">
        <v>28</v>
      </c>
      <c r="B132" s="17" t="s">
        <v>121</v>
      </c>
      <c r="C132" s="18"/>
      <c r="D132" s="9">
        <f>SUM(D125)</f>
        <v>388.50282965927084</v>
      </c>
    </row>
    <row r="133" spans="1:4" ht="15.75" thickBot="1" x14ac:dyDescent="0.3">
      <c r="A133" s="247" t="s">
        <v>122</v>
      </c>
      <c r="B133" s="248"/>
      <c r="C133" s="249"/>
      <c r="D133" s="44">
        <f>SUM(D131:D132)</f>
        <v>4481.8972236592708</v>
      </c>
    </row>
  </sheetData>
  <mergeCells count="39">
    <mergeCell ref="C9:D9"/>
    <mergeCell ref="A1:D4"/>
    <mergeCell ref="A5:D5"/>
    <mergeCell ref="C6:D6"/>
    <mergeCell ref="C7:D7"/>
    <mergeCell ref="C8:D8"/>
    <mergeCell ref="A30:C30"/>
    <mergeCell ref="A10:D10"/>
    <mergeCell ref="A11:D11"/>
    <mergeCell ref="A12:D12"/>
    <mergeCell ref="A13:D13"/>
    <mergeCell ref="C14:D14"/>
    <mergeCell ref="C15:D15"/>
    <mergeCell ref="C16:D16"/>
    <mergeCell ref="C17:D17"/>
    <mergeCell ref="A19:C19"/>
    <mergeCell ref="B20:C20"/>
    <mergeCell ref="A28:C28"/>
    <mergeCell ref="A89:C89"/>
    <mergeCell ref="B31:C31"/>
    <mergeCell ref="A39:C39"/>
    <mergeCell ref="A41:C41"/>
    <mergeCell ref="B42:C42"/>
    <mergeCell ref="A47:C47"/>
    <mergeCell ref="A50:D50"/>
    <mergeCell ref="A51:C51"/>
    <mergeCell ref="A62:D62"/>
    <mergeCell ref="A64:C64"/>
    <mergeCell ref="A72:C72"/>
    <mergeCell ref="A78:D78"/>
    <mergeCell ref="A126:C126"/>
    <mergeCell ref="A131:C131"/>
    <mergeCell ref="A133:C133"/>
    <mergeCell ref="A101:C101"/>
    <mergeCell ref="A109:B109"/>
    <mergeCell ref="A111:C111"/>
    <mergeCell ref="A112:C112"/>
    <mergeCell ref="A116:A123"/>
    <mergeCell ref="A125:C125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B52" zoomScale="130" zoomScaleNormal="130" workbookViewId="0">
      <selection activeCell="H65" sqref="H65"/>
    </sheetView>
  </sheetViews>
  <sheetFormatPr defaultRowHeight="15" x14ac:dyDescent="0.25"/>
  <cols>
    <col min="1" max="1" width="16.140625" bestFit="1" customWidth="1"/>
    <col min="2" max="2" width="43.85546875" customWidth="1"/>
    <col min="3" max="3" width="11.5703125" style="62" customWidth="1"/>
    <col min="4" max="4" width="12.28515625" style="62" bestFit="1" customWidth="1"/>
    <col min="5" max="5" width="18.42578125" bestFit="1" customWidth="1"/>
    <col min="6" max="6" width="12.42578125" style="62" bestFit="1" customWidth="1"/>
    <col min="7" max="7" width="19.5703125" style="62" bestFit="1" customWidth="1"/>
    <col min="8" max="8" width="11.42578125" style="62" bestFit="1" customWidth="1"/>
    <col min="9" max="9" width="9.85546875" bestFit="1" customWidth="1"/>
  </cols>
  <sheetData>
    <row r="1" spans="1:9" ht="15.75" customHeight="1" thickBot="1" x14ac:dyDescent="0.3">
      <c r="A1" s="256" t="s">
        <v>130</v>
      </c>
      <c r="B1" s="257"/>
      <c r="C1" s="257"/>
      <c r="D1" s="257"/>
      <c r="E1" s="257"/>
      <c r="F1" s="58"/>
      <c r="G1" s="58"/>
      <c r="H1" s="58"/>
      <c r="I1" s="1"/>
    </row>
    <row r="2" spans="1:9" ht="15.75" customHeight="1" thickBot="1" x14ac:dyDescent="0.3">
      <c r="A2" s="65" t="s">
        <v>51</v>
      </c>
      <c r="B2" s="66" t="s">
        <v>131</v>
      </c>
      <c r="C2" s="64" t="s">
        <v>132</v>
      </c>
      <c r="D2" s="64" t="s">
        <v>133</v>
      </c>
      <c r="E2" s="29" t="s">
        <v>134</v>
      </c>
      <c r="F2" s="58"/>
      <c r="G2" s="58"/>
      <c r="H2" s="58"/>
      <c r="I2" s="1"/>
    </row>
    <row r="3" spans="1:9" ht="15.75" thickBot="1" x14ac:dyDescent="0.3">
      <c r="A3" s="53" t="s">
        <v>135</v>
      </c>
      <c r="B3" s="54">
        <v>4</v>
      </c>
      <c r="C3" s="57">
        <v>99.89</v>
      </c>
      <c r="D3" s="57">
        <v>399.56</v>
      </c>
      <c r="E3" s="46">
        <v>33.299999999999997</v>
      </c>
      <c r="F3" s="58"/>
      <c r="G3" s="58"/>
      <c r="H3" s="58"/>
      <c r="I3" s="1"/>
    </row>
    <row r="4" spans="1:9" ht="15.75" thickBot="1" x14ac:dyDescent="0.3">
      <c r="A4" s="53" t="s">
        <v>136</v>
      </c>
      <c r="B4" s="54">
        <v>2</v>
      </c>
      <c r="C4" s="57">
        <v>46</v>
      </c>
      <c r="D4" s="57">
        <v>92</v>
      </c>
      <c r="E4" s="46">
        <v>7.67</v>
      </c>
      <c r="F4" s="58"/>
      <c r="G4" s="58"/>
      <c r="H4" s="58"/>
      <c r="I4" s="1"/>
    </row>
    <row r="5" spans="1:9" ht="15.75" thickBot="1" x14ac:dyDescent="0.3">
      <c r="A5" s="53" t="s">
        <v>137</v>
      </c>
      <c r="B5" s="54">
        <v>6</v>
      </c>
      <c r="C5" s="57">
        <v>13.51</v>
      </c>
      <c r="D5" s="57">
        <v>81.06</v>
      </c>
      <c r="E5" s="46">
        <v>6.76</v>
      </c>
      <c r="F5" s="58"/>
      <c r="G5" s="58"/>
      <c r="H5" s="58"/>
      <c r="I5" s="1"/>
    </row>
    <row r="6" spans="1:9" ht="15.75" thickBot="1" x14ac:dyDescent="0.3">
      <c r="A6" s="53" t="s">
        <v>138</v>
      </c>
      <c r="B6" s="54">
        <v>4</v>
      </c>
      <c r="C6" s="57">
        <v>9.99</v>
      </c>
      <c r="D6" s="57">
        <v>39.96</v>
      </c>
      <c r="E6" s="46">
        <v>3.33</v>
      </c>
      <c r="F6" s="58"/>
      <c r="G6" s="58"/>
      <c r="H6" s="58"/>
      <c r="I6" s="1"/>
    </row>
    <row r="7" spans="1:9" ht="15.75" thickBot="1" x14ac:dyDescent="0.3">
      <c r="A7" s="53" t="s">
        <v>139</v>
      </c>
      <c r="B7" s="54">
        <v>2</v>
      </c>
      <c r="C7" s="57">
        <v>8</v>
      </c>
      <c r="D7" s="57">
        <v>16</v>
      </c>
      <c r="E7" s="46">
        <v>1.33</v>
      </c>
      <c r="F7" s="58"/>
      <c r="G7" s="58"/>
      <c r="H7" s="58"/>
      <c r="I7" s="1"/>
    </row>
    <row r="8" spans="1:9" ht="15.75" thickBot="1" x14ac:dyDescent="0.3">
      <c r="A8" s="53" t="s">
        <v>140</v>
      </c>
      <c r="B8" s="54">
        <v>6</v>
      </c>
      <c r="C8" s="57">
        <v>10.66</v>
      </c>
      <c r="D8" s="57">
        <v>63.96</v>
      </c>
      <c r="E8" s="46">
        <v>5.33</v>
      </c>
      <c r="F8" s="58"/>
      <c r="G8" s="58"/>
      <c r="H8" s="58"/>
      <c r="I8" s="1"/>
    </row>
    <row r="9" spans="1:9" ht="15.75" thickBot="1" x14ac:dyDescent="0.3">
      <c r="A9" s="53" t="s">
        <v>141</v>
      </c>
      <c r="B9" s="54">
        <v>4</v>
      </c>
      <c r="C9" s="57">
        <v>7.19</v>
      </c>
      <c r="D9" s="57">
        <v>28.76</v>
      </c>
      <c r="E9" s="46">
        <v>2.4</v>
      </c>
      <c r="F9" s="58"/>
      <c r="G9" s="58"/>
      <c r="H9" s="58"/>
      <c r="I9" s="1"/>
    </row>
    <row r="10" spans="1:9" ht="25.5" x14ac:dyDescent="0.25">
      <c r="A10" s="92" t="s">
        <v>142</v>
      </c>
      <c r="B10" s="93" t="s">
        <v>143</v>
      </c>
      <c r="C10" s="94">
        <v>195.24</v>
      </c>
      <c r="D10" s="94">
        <v>721.3</v>
      </c>
      <c r="E10" s="95">
        <v>60.12</v>
      </c>
      <c r="F10" s="58"/>
      <c r="G10" s="58"/>
      <c r="H10" s="58"/>
      <c r="I10" s="1"/>
    </row>
    <row r="11" spans="1:9" x14ac:dyDescent="0.25">
      <c r="A11" s="96"/>
      <c r="B11" s="96"/>
      <c r="C11" s="96"/>
      <c r="D11" s="96"/>
      <c r="E11" s="96"/>
      <c r="F11" s="96"/>
      <c r="G11" s="58"/>
      <c r="H11" s="58"/>
      <c r="I11" s="1"/>
    </row>
    <row r="12" spans="1:9" ht="21" x14ac:dyDescent="0.25">
      <c r="A12" s="97" t="s">
        <v>144</v>
      </c>
      <c r="B12" s="98" t="s">
        <v>192</v>
      </c>
      <c r="C12" s="98" t="s">
        <v>193</v>
      </c>
      <c r="D12" s="99" t="s">
        <v>194</v>
      </c>
      <c r="E12" s="100" t="s">
        <v>195</v>
      </c>
      <c r="F12" s="100" t="s">
        <v>196</v>
      </c>
      <c r="G12" s="101" t="s">
        <v>197</v>
      </c>
      <c r="H12" s="111" t="s">
        <v>198</v>
      </c>
      <c r="I12" s="1"/>
    </row>
    <row r="13" spans="1:9" ht="33.75" x14ac:dyDescent="0.25">
      <c r="A13" s="143">
        <v>1</v>
      </c>
      <c r="B13" s="144" t="s">
        <v>221</v>
      </c>
      <c r="C13" s="149" t="s">
        <v>210</v>
      </c>
      <c r="D13" s="150">
        <v>20</v>
      </c>
      <c r="E13" s="146">
        <v>24.1</v>
      </c>
      <c r="F13" s="146">
        <v>482</v>
      </c>
      <c r="G13" s="151">
        <v>60</v>
      </c>
      <c r="H13" s="146">
        <v>8.0299999999999994</v>
      </c>
      <c r="I13" s="1"/>
    </row>
    <row r="14" spans="1:9" ht="33.75" x14ac:dyDescent="0.25">
      <c r="A14" s="143">
        <v>2</v>
      </c>
      <c r="B14" s="144" t="s">
        <v>222</v>
      </c>
      <c r="C14" s="149" t="s">
        <v>210</v>
      </c>
      <c r="D14" s="150">
        <v>11</v>
      </c>
      <c r="E14" s="146">
        <v>72.94</v>
      </c>
      <c r="F14" s="146">
        <v>802.34</v>
      </c>
      <c r="G14" s="151">
        <v>60</v>
      </c>
      <c r="H14" s="146">
        <v>13.37</v>
      </c>
      <c r="I14" s="1"/>
    </row>
    <row r="15" spans="1:9" ht="33.75" x14ac:dyDescent="0.25">
      <c r="A15" s="143">
        <v>3</v>
      </c>
      <c r="B15" s="144" t="s">
        <v>223</v>
      </c>
      <c r="C15" s="149" t="s">
        <v>210</v>
      </c>
      <c r="D15" s="150">
        <v>12</v>
      </c>
      <c r="E15" s="146">
        <v>95.89</v>
      </c>
      <c r="F15" s="147">
        <v>1150.68</v>
      </c>
      <c r="G15" s="151">
        <v>60</v>
      </c>
      <c r="H15" s="146">
        <v>19.18</v>
      </c>
      <c r="I15" s="1"/>
    </row>
    <row r="16" spans="1:9" ht="22.5" x14ac:dyDescent="0.25">
      <c r="A16" s="143">
        <v>4</v>
      </c>
      <c r="B16" s="144" t="s">
        <v>224</v>
      </c>
      <c r="C16" s="149" t="s">
        <v>210</v>
      </c>
      <c r="D16" s="150">
        <v>31</v>
      </c>
      <c r="E16" s="146">
        <v>38.6</v>
      </c>
      <c r="F16" s="147">
        <v>1196.5999999999999</v>
      </c>
      <c r="G16" s="151">
        <v>24</v>
      </c>
      <c r="H16" s="146">
        <v>49.86</v>
      </c>
      <c r="I16" s="1"/>
    </row>
    <row r="17" spans="1:9" ht="22.5" x14ac:dyDescent="0.25">
      <c r="A17" s="140">
        <v>5</v>
      </c>
      <c r="B17" s="102" t="s">
        <v>225</v>
      </c>
      <c r="C17" s="144" t="s">
        <v>210</v>
      </c>
      <c r="D17" s="152">
        <v>32</v>
      </c>
      <c r="E17" s="142">
        <v>99.2</v>
      </c>
      <c r="F17" s="153">
        <f>SUM(D17*E17)</f>
        <v>3174.4</v>
      </c>
      <c r="G17" s="154">
        <v>24</v>
      </c>
      <c r="H17" s="142">
        <f>SUM(F17/G17)</f>
        <v>132.26666666666668</v>
      </c>
      <c r="I17" s="1"/>
    </row>
    <row r="18" spans="1:9" ht="22.5" x14ac:dyDescent="0.25">
      <c r="A18" s="140">
        <v>6</v>
      </c>
      <c r="B18" s="102" t="s">
        <v>226</v>
      </c>
      <c r="C18" s="144" t="s">
        <v>210</v>
      </c>
      <c r="D18" s="152">
        <v>3</v>
      </c>
      <c r="E18" s="142">
        <v>99.2</v>
      </c>
      <c r="F18" s="153">
        <f t="shared" ref="F18:F23" si="0">SUM(D18*E18)</f>
        <v>297.60000000000002</v>
      </c>
      <c r="G18" s="154">
        <v>24</v>
      </c>
      <c r="H18" s="142">
        <f t="shared" ref="H18:H23" si="1">SUM(F18/G18)</f>
        <v>12.4</v>
      </c>
      <c r="I18" s="1"/>
    </row>
    <row r="19" spans="1:9" x14ac:dyDescent="0.25">
      <c r="A19" s="143">
        <v>7</v>
      </c>
      <c r="B19" s="144" t="s">
        <v>227</v>
      </c>
      <c r="C19" s="149" t="s">
        <v>210</v>
      </c>
      <c r="D19" s="150">
        <v>10</v>
      </c>
      <c r="E19" s="146">
        <v>99.15</v>
      </c>
      <c r="F19" s="153">
        <f t="shared" si="0"/>
        <v>991.5</v>
      </c>
      <c r="G19" s="151">
        <v>24</v>
      </c>
      <c r="H19" s="142">
        <f t="shared" si="1"/>
        <v>41.3125</v>
      </c>
      <c r="I19" s="1"/>
    </row>
    <row r="20" spans="1:9" ht="33.75" x14ac:dyDescent="0.25">
      <c r="A20" s="143">
        <v>8</v>
      </c>
      <c r="B20" s="144" t="s">
        <v>228</v>
      </c>
      <c r="C20" s="149" t="s">
        <v>210</v>
      </c>
      <c r="D20" s="150">
        <v>2</v>
      </c>
      <c r="E20" s="146">
        <v>104.2</v>
      </c>
      <c r="F20" s="153">
        <f t="shared" si="0"/>
        <v>208.4</v>
      </c>
      <c r="G20" s="151">
        <v>60</v>
      </c>
      <c r="H20" s="142">
        <f t="shared" si="1"/>
        <v>3.4733333333333336</v>
      </c>
      <c r="I20" s="1"/>
    </row>
    <row r="21" spans="1:9" x14ac:dyDescent="0.25">
      <c r="A21" s="140">
        <v>9</v>
      </c>
      <c r="B21" s="144" t="s">
        <v>229</v>
      </c>
      <c r="C21" s="144" t="s">
        <v>210</v>
      </c>
      <c r="D21" s="152">
        <v>21</v>
      </c>
      <c r="E21" s="142">
        <v>29.55</v>
      </c>
      <c r="F21" s="153">
        <f t="shared" si="0"/>
        <v>620.55000000000007</v>
      </c>
      <c r="G21" s="154">
        <v>60</v>
      </c>
      <c r="H21" s="142">
        <f t="shared" si="1"/>
        <v>10.342500000000001</v>
      </c>
      <c r="I21" s="1"/>
    </row>
    <row r="22" spans="1:9" ht="22.5" x14ac:dyDescent="0.25">
      <c r="A22" s="143">
        <v>10</v>
      </c>
      <c r="B22" s="144" t="s">
        <v>230</v>
      </c>
      <c r="C22" s="149" t="s">
        <v>210</v>
      </c>
      <c r="D22" s="150">
        <v>2</v>
      </c>
      <c r="E22" s="146">
        <v>144.33000000000001</v>
      </c>
      <c r="F22" s="153">
        <f t="shared" si="0"/>
        <v>288.66000000000003</v>
      </c>
      <c r="G22" s="151">
        <v>60</v>
      </c>
      <c r="H22" s="142">
        <f t="shared" si="1"/>
        <v>4.8110000000000008</v>
      </c>
      <c r="I22" s="1"/>
    </row>
    <row r="23" spans="1:9" ht="22.5" x14ac:dyDescent="0.25">
      <c r="A23" s="143">
        <v>11</v>
      </c>
      <c r="B23" s="144" t="s">
        <v>231</v>
      </c>
      <c r="C23" s="149" t="s">
        <v>210</v>
      </c>
      <c r="D23" s="150">
        <v>2</v>
      </c>
      <c r="E23" s="146">
        <v>351.71</v>
      </c>
      <c r="F23" s="153">
        <f t="shared" si="0"/>
        <v>703.42</v>
      </c>
      <c r="G23" s="151">
        <v>60</v>
      </c>
      <c r="H23" s="142">
        <f t="shared" si="1"/>
        <v>11.723666666666666</v>
      </c>
      <c r="I23" s="1"/>
    </row>
    <row r="24" spans="1:9" x14ac:dyDescent="0.25">
      <c r="A24" s="104"/>
      <c r="B24" s="103"/>
      <c r="C24" s="105"/>
      <c r="D24" s="106"/>
      <c r="E24" s="107"/>
      <c r="F24" s="107"/>
      <c r="G24" s="108"/>
      <c r="H24" s="112"/>
    </row>
    <row r="25" spans="1:9" x14ac:dyDescent="0.25">
      <c r="A25" s="108"/>
      <c r="B25" s="103"/>
      <c r="C25" s="109"/>
      <c r="D25" s="106"/>
      <c r="E25" s="107"/>
      <c r="F25" s="110"/>
      <c r="G25" s="108"/>
      <c r="H25" s="112"/>
    </row>
    <row r="26" spans="1:9" x14ac:dyDescent="0.25">
      <c r="A26" s="108"/>
      <c r="B26" s="103"/>
      <c r="C26" s="109"/>
      <c r="D26" s="106"/>
      <c r="E26" s="107"/>
      <c r="F26" s="110"/>
      <c r="G26" s="108"/>
      <c r="H26" s="112"/>
    </row>
    <row r="27" spans="1:9" x14ac:dyDescent="0.25">
      <c r="A27" s="113"/>
      <c r="B27" s="114"/>
      <c r="C27" s="115"/>
      <c r="D27" s="116"/>
      <c r="E27" s="117"/>
      <c r="F27" s="118"/>
      <c r="G27" s="113"/>
      <c r="H27" s="119"/>
    </row>
    <row r="28" spans="1:9" x14ac:dyDescent="0.25">
      <c r="A28" s="297" t="s">
        <v>149</v>
      </c>
      <c r="B28" s="297"/>
      <c r="C28" s="297"/>
      <c r="D28" s="297"/>
      <c r="E28" s="297"/>
      <c r="F28" s="297"/>
      <c r="G28" s="297"/>
      <c r="H28" s="120">
        <f>SUM(H13:H27)</f>
        <v>306.76966666666664</v>
      </c>
    </row>
    <row r="29" spans="1:9" ht="15" hidden="1" customHeight="1" x14ac:dyDescent="0.25">
      <c r="A29" s="83"/>
      <c r="B29" s="83"/>
      <c r="C29" s="84"/>
      <c r="D29" s="84"/>
      <c r="E29" s="83"/>
      <c r="F29" s="84"/>
      <c r="G29" s="121"/>
      <c r="H29" s="122"/>
    </row>
    <row r="30" spans="1:9" x14ac:dyDescent="0.25">
      <c r="A30" s="298" t="s">
        <v>152</v>
      </c>
      <c r="B30" s="298"/>
      <c r="C30" s="298"/>
      <c r="D30" s="298"/>
      <c r="E30" s="298"/>
      <c r="F30" s="298"/>
      <c r="G30" s="298"/>
      <c r="H30" s="123">
        <f>SUM(H28/9)</f>
        <v>34.085518518518512</v>
      </c>
    </row>
    <row r="31" spans="1:9" x14ac:dyDescent="0.25">
      <c r="A31" s="1"/>
      <c r="B31" s="1"/>
      <c r="C31" s="58"/>
      <c r="D31" s="58"/>
      <c r="E31" s="1"/>
      <c r="F31" s="58"/>
      <c r="G31" s="58"/>
      <c r="H31" s="58"/>
      <c r="I31" s="1"/>
    </row>
    <row r="32" spans="1:9" ht="15.75" thickBot="1" x14ac:dyDescent="0.3">
      <c r="A32" s="1"/>
      <c r="B32" s="1"/>
      <c r="C32" s="58"/>
      <c r="D32" s="58"/>
      <c r="E32" s="1"/>
      <c r="F32" s="58"/>
      <c r="G32" s="58"/>
      <c r="H32" s="58"/>
      <c r="I32" s="1"/>
    </row>
    <row r="33" spans="1:9" ht="15.75" thickBot="1" x14ac:dyDescent="0.3">
      <c r="A33" s="250" t="s">
        <v>153</v>
      </c>
      <c r="B33" s="251"/>
      <c r="C33" s="251"/>
      <c r="D33" s="251"/>
      <c r="E33" s="251"/>
      <c r="F33" s="252"/>
      <c r="G33" s="58"/>
      <c r="H33" s="58"/>
      <c r="I33" s="1"/>
    </row>
    <row r="34" spans="1:9" ht="26.25" thickBot="1" x14ac:dyDescent="0.3">
      <c r="A34" s="67" t="s">
        <v>144</v>
      </c>
      <c r="B34" s="68" t="s">
        <v>145</v>
      </c>
      <c r="C34" s="69" t="s">
        <v>146</v>
      </c>
      <c r="D34" s="70" t="s">
        <v>147</v>
      </c>
      <c r="E34" s="66" t="s">
        <v>148</v>
      </c>
      <c r="F34" s="69" t="s">
        <v>151</v>
      </c>
      <c r="G34" s="58"/>
      <c r="H34" s="58"/>
      <c r="I34" s="1"/>
    </row>
    <row r="35" spans="1:9" ht="22.5" x14ac:dyDescent="0.25">
      <c r="A35" s="140">
        <v>1</v>
      </c>
      <c r="B35" s="102" t="s">
        <v>209</v>
      </c>
      <c r="C35" s="141" t="s">
        <v>210</v>
      </c>
      <c r="D35" s="140">
        <v>3220</v>
      </c>
      <c r="E35" s="142">
        <v>0.08</v>
      </c>
      <c r="F35" s="142">
        <v>257.60000000000002</v>
      </c>
      <c r="G35" s="58"/>
      <c r="H35" s="58"/>
      <c r="I35" s="1"/>
    </row>
    <row r="36" spans="1:9" ht="22.5" x14ac:dyDescent="0.25">
      <c r="A36" s="140">
        <v>2</v>
      </c>
      <c r="B36" s="102" t="s">
        <v>211</v>
      </c>
      <c r="C36" s="141" t="s">
        <v>210</v>
      </c>
      <c r="D36" s="140">
        <v>1288</v>
      </c>
      <c r="E36" s="142">
        <v>0.22</v>
      </c>
      <c r="F36" s="142">
        <v>283.36</v>
      </c>
      <c r="G36" s="58"/>
      <c r="H36" s="58"/>
      <c r="I36" s="1"/>
    </row>
    <row r="37" spans="1:9" ht="20.25" customHeight="1" x14ac:dyDescent="0.25">
      <c r="A37" s="140">
        <v>3</v>
      </c>
      <c r="B37" s="102" t="s">
        <v>212</v>
      </c>
      <c r="C37" s="141" t="s">
        <v>210</v>
      </c>
      <c r="D37" s="140">
        <v>1932</v>
      </c>
      <c r="E37" s="142">
        <v>0.12</v>
      </c>
      <c r="F37" s="142">
        <v>231.84</v>
      </c>
      <c r="G37" s="58"/>
      <c r="H37" s="58"/>
      <c r="I37" s="1"/>
    </row>
    <row r="38" spans="1:9" ht="22.5" x14ac:dyDescent="0.25">
      <c r="A38" s="143">
        <v>4</v>
      </c>
      <c r="B38" s="144" t="s">
        <v>213</v>
      </c>
      <c r="C38" s="145" t="s">
        <v>210</v>
      </c>
      <c r="D38" s="143">
        <v>120</v>
      </c>
      <c r="E38" s="146">
        <v>0.21</v>
      </c>
      <c r="F38" s="146">
        <v>25.2</v>
      </c>
      <c r="G38" s="58"/>
      <c r="H38" s="58"/>
      <c r="I38" s="1"/>
    </row>
    <row r="39" spans="1:9" ht="123.75" x14ac:dyDescent="0.25">
      <c r="A39" s="143">
        <v>5</v>
      </c>
      <c r="B39" s="144" t="s">
        <v>233</v>
      </c>
      <c r="C39" s="145" t="s">
        <v>210</v>
      </c>
      <c r="D39" s="143">
        <v>1932</v>
      </c>
      <c r="E39" s="146">
        <v>0.45</v>
      </c>
      <c r="F39" s="147">
        <f>SUM(D39*E39)</f>
        <v>869.4</v>
      </c>
      <c r="G39" s="58"/>
      <c r="H39" s="58"/>
      <c r="I39" s="1"/>
    </row>
    <row r="40" spans="1:9" ht="22.5" customHeight="1" x14ac:dyDescent="0.25">
      <c r="A40" s="143">
        <v>6</v>
      </c>
      <c r="B40" s="102" t="s">
        <v>214</v>
      </c>
      <c r="C40" s="145" t="s">
        <v>210</v>
      </c>
      <c r="D40" s="143">
        <v>60</v>
      </c>
      <c r="E40" s="146">
        <v>2.36</v>
      </c>
      <c r="F40" s="146">
        <v>141.6</v>
      </c>
      <c r="G40" s="58"/>
      <c r="H40" s="58"/>
      <c r="I40" s="1"/>
    </row>
    <row r="41" spans="1:9" x14ac:dyDescent="0.25">
      <c r="A41" s="140">
        <v>7</v>
      </c>
      <c r="B41" s="144" t="s">
        <v>215</v>
      </c>
      <c r="C41" s="141" t="s">
        <v>216</v>
      </c>
      <c r="D41" s="140">
        <v>8</v>
      </c>
      <c r="E41" s="142">
        <v>9.48</v>
      </c>
      <c r="F41" s="142">
        <v>75.84</v>
      </c>
      <c r="G41" s="58"/>
      <c r="H41" s="58"/>
      <c r="I41" s="1"/>
    </row>
    <row r="42" spans="1:9" x14ac:dyDescent="0.25">
      <c r="A42" s="140">
        <v>8</v>
      </c>
      <c r="B42" s="144" t="s">
        <v>217</v>
      </c>
      <c r="C42" s="141" t="s">
        <v>218</v>
      </c>
      <c r="D42" s="140">
        <v>20</v>
      </c>
      <c r="E42" s="142">
        <v>8.7799999999999994</v>
      </c>
      <c r="F42" s="142">
        <v>175.6</v>
      </c>
      <c r="G42" s="58"/>
      <c r="H42" s="58"/>
      <c r="I42" s="1"/>
    </row>
    <row r="43" spans="1:9" ht="15.75" thickBot="1" x14ac:dyDescent="0.3">
      <c r="A43" s="140">
        <v>9</v>
      </c>
      <c r="B43" s="144" t="s">
        <v>219</v>
      </c>
      <c r="C43" s="148" t="s">
        <v>220</v>
      </c>
      <c r="D43" s="140">
        <v>15</v>
      </c>
      <c r="E43" s="142">
        <v>3.3</v>
      </c>
      <c r="F43" s="142">
        <v>49.5</v>
      </c>
      <c r="G43" s="58"/>
      <c r="H43" s="58"/>
      <c r="I43" s="1"/>
    </row>
    <row r="44" spans="1:9" ht="15.75" thickBot="1" x14ac:dyDescent="0.3">
      <c r="A44" s="47"/>
      <c r="B44" s="8"/>
      <c r="C44" s="59"/>
      <c r="D44" s="60"/>
      <c r="E44" s="54"/>
      <c r="F44" s="60"/>
      <c r="G44" s="58"/>
      <c r="H44" s="58"/>
      <c r="I44" s="1"/>
    </row>
    <row r="45" spans="1:9" ht="15.75" thickBot="1" x14ac:dyDescent="0.3">
      <c r="A45" s="270" t="s">
        <v>149</v>
      </c>
      <c r="B45" s="271"/>
      <c r="C45" s="271"/>
      <c r="D45" s="271"/>
      <c r="E45" s="272"/>
      <c r="F45" s="82">
        <f>SUM(F35:F44)</f>
        <v>2109.94</v>
      </c>
      <c r="G45" s="58"/>
      <c r="H45" s="58"/>
      <c r="I45" s="1"/>
    </row>
    <row r="46" spans="1:9" ht="15.75" thickBot="1" x14ac:dyDescent="0.3">
      <c r="A46" s="270" t="s">
        <v>150</v>
      </c>
      <c r="B46" s="271"/>
      <c r="C46" s="271"/>
      <c r="D46" s="271"/>
      <c r="E46" s="272"/>
      <c r="F46" s="79">
        <f>SUM(F45/9)</f>
        <v>234.4377777777778</v>
      </c>
      <c r="G46" s="58"/>
      <c r="H46" s="58"/>
      <c r="I46" s="1"/>
    </row>
    <row r="47" spans="1:9" ht="15.75" thickBot="1" x14ac:dyDescent="0.3">
      <c r="A47" s="1"/>
      <c r="B47" s="1"/>
      <c r="C47" s="58"/>
      <c r="D47" s="58"/>
      <c r="E47" s="1"/>
      <c r="F47" s="58"/>
      <c r="G47" s="58"/>
      <c r="H47" s="58"/>
      <c r="I47" s="1"/>
    </row>
    <row r="48" spans="1:9" ht="15.75" customHeight="1" thickBot="1" x14ac:dyDescent="0.3">
      <c r="A48" s="250" t="s">
        <v>154</v>
      </c>
      <c r="B48" s="251"/>
      <c r="C48" s="251"/>
      <c r="D48" s="251"/>
      <c r="E48" s="251"/>
      <c r="F48" s="251"/>
      <c r="G48" s="251"/>
      <c r="H48" s="251"/>
      <c r="I48" s="252"/>
    </row>
    <row r="49" spans="1:9" ht="26.25" thickBot="1" x14ac:dyDescent="0.3">
      <c r="A49" s="71" t="s">
        <v>155</v>
      </c>
      <c r="B49" s="72" t="s">
        <v>156</v>
      </c>
      <c r="C49" s="73" t="s">
        <v>146</v>
      </c>
      <c r="D49" s="74" t="s">
        <v>157</v>
      </c>
      <c r="E49" s="72" t="s">
        <v>132</v>
      </c>
      <c r="F49" s="74" t="s">
        <v>158</v>
      </c>
      <c r="G49" s="75" t="s">
        <v>159</v>
      </c>
      <c r="H49" s="73" t="s">
        <v>160</v>
      </c>
      <c r="I49" s="76" t="s">
        <v>161</v>
      </c>
    </row>
    <row r="50" spans="1:9" ht="29.25" customHeight="1" x14ac:dyDescent="0.25">
      <c r="A50" s="131">
        <v>1</v>
      </c>
      <c r="B50" s="102" t="s">
        <v>201</v>
      </c>
      <c r="C50" s="134" t="s">
        <v>202</v>
      </c>
      <c r="D50" s="135">
        <v>1</v>
      </c>
      <c r="E50" s="136" t="s">
        <v>203</v>
      </c>
      <c r="F50" s="137" t="s">
        <v>203</v>
      </c>
      <c r="G50" s="138">
        <v>120</v>
      </c>
      <c r="H50" s="136" t="s">
        <v>204</v>
      </c>
      <c r="I50" s="164">
        <v>6.54</v>
      </c>
    </row>
    <row r="51" spans="1:9" ht="29.25" customHeight="1" x14ac:dyDescent="0.25">
      <c r="A51" s="131">
        <v>2</v>
      </c>
      <c r="B51" s="102" t="s">
        <v>205</v>
      </c>
      <c r="C51" s="134" t="s">
        <v>202</v>
      </c>
      <c r="D51" s="135">
        <v>1</v>
      </c>
      <c r="E51" s="139" t="s">
        <v>206</v>
      </c>
      <c r="F51" s="139" t="s">
        <v>206</v>
      </c>
      <c r="G51" s="138">
        <v>120</v>
      </c>
      <c r="H51" s="137" t="s">
        <v>207</v>
      </c>
      <c r="I51" s="164">
        <v>18.739999999999998</v>
      </c>
    </row>
    <row r="52" spans="1:9" x14ac:dyDescent="0.25">
      <c r="A52" s="131">
        <v>3</v>
      </c>
      <c r="B52" s="132" t="s">
        <v>208</v>
      </c>
      <c r="C52" s="134" t="s">
        <v>202</v>
      </c>
      <c r="D52" s="135">
        <v>1</v>
      </c>
      <c r="E52" s="212">
        <v>32450</v>
      </c>
      <c r="F52" s="212">
        <v>32450</v>
      </c>
      <c r="G52" s="138">
        <v>240</v>
      </c>
      <c r="H52" s="212">
        <v>135.19999999999999</v>
      </c>
      <c r="I52" s="164">
        <v>135.19999999999999</v>
      </c>
    </row>
    <row r="53" spans="1:9" ht="15.75" thickBot="1" x14ac:dyDescent="0.3">
      <c r="A53" s="124"/>
      <c r="B53" s="125"/>
      <c r="C53" s="126"/>
      <c r="D53" s="127"/>
      <c r="E53" s="126"/>
      <c r="F53" s="126"/>
      <c r="G53" s="124"/>
      <c r="H53" s="128"/>
      <c r="I53" s="129"/>
    </row>
    <row r="54" spans="1:9" ht="15.75" thickBot="1" x14ac:dyDescent="0.3">
      <c r="A54" s="285"/>
      <c r="B54" s="286"/>
      <c r="C54" s="286"/>
      <c r="D54" s="287"/>
      <c r="E54" s="291" t="s">
        <v>162</v>
      </c>
      <c r="F54" s="293"/>
      <c r="G54" s="293"/>
      <c r="H54" s="292"/>
      <c r="I54" s="80">
        <f>SUM(I50:I53)</f>
        <v>160.47999999999999</v>
      </c>
    </row>
    <row r="55" spans="1:9" ht="15.75" customHeight="1" thickBot="1" x14ac:dyDescent="0.3">
      <c r="A55" s="288"/>
      <c r="B55" s="289"/>
      <c r="C55" s="289"/>
      <c r="D55" s="290"/>
      <c r="E55" s="294" t="s">
        <v>150</v>
      </c>
      <c r="F55" s="295"/>
      <c r="G55" s="295"/>
      <c r="H55" s="296"/>
      <c r="I55" s="81">
        <f>SUM(I54/9)</f>
        <v>17.83111111111111</v>
      </c>
    </row>
    <row r="56" spans="1:9" ht="15.75" thickBot="1" x14ac:dyDescent="0.3">
      <c r="A56" s="48"/>
      <c r="B56" s="48"/>
      <c r="C56" s="61"/>
      <c r="D56" s="61"/>
      <c r="E56" s="48"/>
      <c r="F56" s="61"/>
      <c r="G56" s="61"/>
      <c r="H56" s="61"/>
      <c r="I56" s="48"/>
    </row>
    <row r="57" spans="1:9" x14ac:dyDescent="0.25">
      <c r="A57" s="1"/>
      <c r="B57" s="1"/>
      <c r="C57" s="58"/>
      <c r="D57" s="58"/>
      <c r="E57" s="1"/>
      <c r="F57" s="58"/>
      <c r="G57" s="58"/>
      <c r="H57" s="58"/>
      <c r="I57" s="1"/>
    </row>
    <row r="58" spans="1:9" ht="15.75" thickBot="1" x14ac:dyDescent="0.3">
      <c r="A58" s="1"/>
      <c r="B58" s="1"/>
      <c r="C58" s="58"/>
      <c r="D58" s="58"/>
      <c r="E58" s="1"/>
      <c r="F58" s="58"/>
      <c r="G58" s="58"/>
      <c r="H58" s="58"/>
      <c r="I58" s="1"/>
    </row>
    <row r="59" spans="1:9" ht="15.75" thickBot="1" x14ac:dyDescent="0.3">
      <c r="A59" s="256" t="s">
        <v>47</v>
      </c>
      <c r="B59" s="257"/>
      <c r="C59" s="257"/>
      <c r="D59" s="257"/>
      <c r="E59" s="257"/>
      <c r="F59" s="257"/>
      <c r="G59" s="258"/>
      <c r="H59" s="58"/>
      <c r="I59" s="1"/>
    </row>
    <row r="60" spans="1:9" ht="15.75" thickBot="1" x14ac:dyDescent="0.3">
      <c r="A60" s="71" t="s">
        <v>155</v>
      </c>
      <c r="B60" s="72" t="s">
        <v>156</v>
      </c>
      <c r="C60" s="77" t="s">
        <v>146</v>
      </c>
      <c r="D60" s="74" t="s">
        <v>157</v>
      </c>
      <c r="E60" s="72" t="s">
        <v>132</v>
      </c>
      <c r="F60" s="74" t="s">
        <v>158</v>
      </c>
      <c r="G60" s="77" t="s">
        <v>161</v>
      </c>
      <c r="H60" s="58"/>
      <c r="I60" s="1"/>
    </row>
    <row r="61" spans="1:9" ht="39.75" thickBot="1" x14ac:dyDescent="0.3">
      <c r="A61" s="131">
        <v>1</v>
      </c>
      <c r="B61" s="102" t="s">
        <v>199</v>
      </c>
      <c r="C61" s="132" t="s">
        <v>200</v>
      </c>
      <c r="D61" s="133">
        <v>2419.3200000000002</v>
      </c>
      <c r="E61" s="130">
        <v>0.10561130000000001</v>
      </c>
      <c r="F61" s="63">
        <f>SUM(D61*E61)</f>
        <v>255.50753031600004</v>
      </c>
      <c r="G61" s="59">
        <f>SUM(F61)</f>
        <v>255.50753031600004</v>
      </c>
      <c r="H61" s="58"/>
      <c r="I61" s="1"/>
    </row>
    <row r="62" spans="1:9" ht="15.75" thickBot="1" x14ac:dyDescent="0.3">
      <c r="A62" s="285"/>
      <c r="B62" s="286"/>
      <c r="C62" s="286"/>
      <c r="D62" s="287"/>
      <c r="E62" s="291" t="s">
        <v>150</v>
      </c>
      <c r="F62" s="292"/>
      <c r="G62" s="78">
        <f>SUM(G61)</f>
        <v>255.50753031600004</v>
      </c>
      <c r="H62" s="58"/>
      <c r="I62" s="1"/>
    </row>
    <row r="63" spans="1:9" ht="15.75" thickBot="1" x14ac:dyDescent="0.3">
      <c r="A63" s="288"/>
      <c r="B63" s="289"/>
      <c r="C63" s="289"/>
      <c r="D63" s="290"/>
      <c r="E63" s="236" t="s">
        <v>150</v>
      </c>
      <c r="F63" s="238"/>
      <c r="G63" s="79">
        <f>SUM(G62/9)</f>
        <v>28.389725590666671</v>
      </c>
      <c r="H63" s="58"/>
      <c r="I63" s="1"/>
    </row>
    <row r="64" spans="1:9" ht="15.75" thickBot="1" x14ac:dyDescent="0.3">
      <c r="A64" s="48"/>
      <c r="B64" s="48"/>
      <c r="C64" s="61"/>
      <c r="D64" s="61"/>
      <c r="E64" s="48"/>
      <c r="F64" s="61"/>
      <c r="G64" s="61"/>
      <c r="H64" s="58"/>
      <c r="I64" s="1"/>
    </row>
    <row r="65" spans="1:9" x14ac:dyDescent="0.25">
      <c r="A65" s="1"/>
      <c r="B65" s="1"/>
      <c r="C65" s="58"/>
      <c r="D65" s="58"/>
      <c r="E65" s="1"/>
      <c r="F65" s="58"/>
      <c r="G65" s="58"/>
      <c r="H65" s="58"/>
      <c r="I65" s="1"/>
    </row>
  </sheetData>
  <mergeCells count="14">
    <mergeCell ref="A59:G59"/>
    <mergeCell ref="A62:D63"/>
    <mergeCell ref="E62:F62"/>
    <mergeCell ref="E63:F63"/>
    <mergeCell ref="A1:E1"/>
    <mergeCell ref="A45:E45"/>
    <mergeCell ref="A46:E46"/>
    <mergeCell ref="A48:I48"/>
    <mergeCell ref="A54:D55"/>
    <mergeCell ref="E54:H54"/>
    <mergeCell ref="E55:H55"/>
    <mergeCell ref="A33:F33"/>
    <mergeCell ref="A28:G28"/>
    <mergeCell ref="A30:G30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G20" sqref="G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topLeftCell="A10" workbookViewId="0">
      <selection activeCell="F13" sqref="F13"/>
    </sheetView>
  </sheetViews>
  <sheetFormatPr defaultRowHeight="15" x14ac:dyDescent="0.25"/>
  <cols>
    <col min="1" max="1" width="6.140625" customWidth="1"/>
    <col min="2" max="2" width="5" customWidth="1"/>
    <col min="3" max="3" width="33.7109375" customWidth="1"/>
    <col min="5" max="5" width="13.28515625" customWidth="1"/>
    <col min="6" max="6" width="13" customWidth="1"/>
    <col min="7" max="7" width="12.5703125" bestFit="1" customWidth="1"/>
    <col min="8" max="8" width="14.140625" bestFit="1" customWidth="1"/>
    <col min="9" max="9" width="12.28515625" bestFit="1" customWidth="1"/>
  </cols>
  <sheetData>
    <row r="2" spans="1:12" ht="15.75" thickBot="1" x14ac:dyDescent="0.3"/>
    <row r="3" spans="1:12" ht="15.75" customHeight="1" thickBot="1" x14ac:dyDescent="0.3">
      <c r="A3" s="319" t="s">
        <v>163</v>
      </c>
      <c r="B3" s="320"/>
      <c r="C3" s="320"/>
      <c r="D3" s="320"/>
      <c r="E3" s="320"/>
      <c r="F3" s="320"/>
      <c r="G3" s="320"/>
      <c r="H3" s="321"/>
    </row>
    <row r="4" spans="1:12" ht="18" customHeight="1" thickBot="1" x14ac:dyDescent="0.3">
      <c r="A4" s="322" t="s">
        <v>11</v>
      </c>
      <c r="B4" s="323"/>
      <c r="C4" s="323"/>
      <c r="D4" s="323"/>
      <c r="E4" s="323"/>
      <c r="F4" s="323"/>
      <c r="G4" s="323"/>
      <c r="H4" s="324"/>
    </row>
    <row r="5" spans="1:12" ht="26.25" thickBot="1" x14ac:dyDescent="0.3">
      <c r="A5" s="304" t="s">
        <v>144</v>
      </c>
      <c r="B5" s="306"/>
      <c r="C5" s="85" t="s">
        <v>164</v>
      </c>
      <c r="D5" s="86" t="s">
        <v>165</v>
      </c>
      <c r="E5" s="160" t="s">
        <v>166</v>
      </c>
      <c r="F5" s="160" t="s">
        <v>167</v>
      </c>
      <c r="G5" s="157" t="s">
        <v>168</v>
      </c>
      <c r="H5" s="86" t="s">
        <v>169</v>
      </c>
    </row>
    <row r="6" spans="1:12" ht="81.75" thickBot="1" x14ac:dyDescent="0.3">
      <c r="A6" s="327">
        <v>10</v>
      </c>
      <c r="B6" s="328"/>
      <c r="C6" s="155" t="s">
        <v>232</v>
      </c>
      <c r="D6" s="159" t="s">
        <v>170</v>
      </c>
      <c r="E6" s="161">
        <v>29031.84</v>
      </c>
      <c r="F6" s="162">
        <f>SUM(G27)</f>
        <v>16.636906381162134</v>
      </c>
      <c r="G6" s="158">
        <f>SUM(G23)</f>
        <v>40250.000346073168</v>
      </c>
      <c r="H6" s="156">
        <f>SUM(H24)</f>
        <v>483000.00415287813</v>
      </c>
    </row>
    <row r="7" spans="1:12" ht="15.75" thickBot="1" x14ac:dyDescent="0.3">
      <c r="A7" s="329" t="s">
        <v>182</v>
      </c>
      <c r="B7" s="330"/>
      <c r="C7" s="330"/>
      <c r="D7" s="330"/>
      <c r="E7" s="331"/>
      <c r="F7" s="331"/>
      <c r="G7" s="331"/>
      <c r="H7" s="332"/>
    </row>
    <row r="8" spans="1:12" ht="51.75" thickBot="1" x14ac:dyDescent="0.3">
      <c r="A8" s="333" t="s">
        <v>171</v>
      </c>
      <c r="B8" s="334"/>
      <c r="C8" s="335"/>
      <c r="D8" s="49"/>
      <c r="E8" s="87" t="s">
        <v>172</v>
      </c>
      <c r="F8" s="87" t="s">
        <v>173</v>
      </c>
      <c r="G8" s="86" t="s">
        <v>134</v>
      </c>
      <c r="H8" s="86" t="s">
        <v>174</v>
      </c>
    </row>
    <row r="9" spans="1:12" ht="15.75" thickBot="1" x14ac:dyDescent="0.3">
      <c r="A9" s="336"/>
      <c r="B9" s="337"/>
      <c r="C9" s="338"/>
      <c r="D9" s="50"/>
      <c r="E9" s="50"/>
      <c r="F9" s="220"/>
      <c r="G9" s="50"/>
      <c r="H9" s="88" t="s">
        <v>175</v>
      </c>
    </row>
    <row r="10" spans="1:12" ht="15.75" customHeight="1" thickBot="1" x14ac:dyDescent="0.3">
      <c r="A10" s="215" t="s">
        <v>183</v>
      </c>
      <c r="B10" s="339" t="s">
        <v>176</v>
      </c>
      <c r="C10" s="340"/>
      <c r="D10" s="213"/>
      <c r="E10" s="218">
        <f>SUM(Plan3!D133)</f>
        <v>4618.5158404910553</v>
      </c>
      <c r="F10" s="221">
        <v>1</v>
      </c>
      <c r="G10" s="219">
        <f>SUM(E10*F10)</f>
        <v>4618.5158404910553</v>
      </c>
      <c r="H10" s="56">
        <f>SUM(G10*12)</f>
        <v>55422.190085892667</v>
      </c>
      <c r="I10" s="211"/>
    </row>
    <row r="11" spans="1:12" ht="15.75" customHeight="1" thickBot="1" x14ac:dyDescent="0.3">
      <c r="A11" s="216" t="s">
        <v>184</v>
      </c>
      <c r="B11" s="341" t="s">
        <v>185</v>
      </c>
      <c r="C11" s="340"/>
      <c r="D11" s="213"/>
      <c r="E11" s="218">
        <f>SUM(Plan1!D133)</f>
        <v>3406.855206449779</v>
      </c>
      <c r="F11" s="221">
        <v>4</v>
      </c>
      <c r="G11" s="219">
        <f t="shared" ref="G11:G14" si="0">SUM(E11*F11)</f>
        <v>13627.420825799116</v>
      </c>
      <c r="H11" s="56">
        <f t="shared" ref="H11:H14" si="1">SUM(G11*12)</f>
        <v>163529.0499095894</v>
      </c>
    </row>
    <row r="12" spans="1:12" ht="15.75" customHeight="1" thickBot="1" x14ac:dyDescent="0.3">
      <c r="A12" s="217" t="s">
        <v>186</v>
      </c>
      <c r="B12" s="342" t="s">
        <v>187</v>
      </c>
      <c r="C12" s="340"/>
      <c r="D12" s="213"/>
      <c r="E12" s="218">
        <f>SUM(Plan2!D133)</f>
        <v>3719.4416946666443</v>
      </c>
      <c r="F12" s="221">
        <v>4</v>
      </c>
      <c r="G12" s="219">
        <f t="shared" si="0"/>
        <v>14877.766778666577</v>
      </c>
      <c r="H12" s="56">
        <f t="shared" si="1"/>
        <v>178533.20134399892</v>
      </c>
    </row>
    <row r="13" spans="1:12" ht="15.75" customHeight="1" thickBot="1" x14ac:dyDescent="0.3">
      <c r="A13" s="215" t="s">
        <v>188</v>
      </c>
      <c r="B13" s="343" t="s">
        <v>189</v>
      </c>
      <c r="C13" s="340"/>
      <c r="D13" s="213"/>
      <c r="E13" s="218">
        <f>SUM(Plan1!D133)</f>
        <v>3406.855206449779</v>
      </c>
      <c r="F13" s="221">
        <v>1</v>
      </c>
      <c r="G13" s="219">
        <f t="shared" si="0"/>
        <v>3406.855206449779</v>
      </c>
      <c r="H13" s="56">
        <f t="shared" si="1"/>
        <v>40882.262477397351</v>
      </c>
    </row>
    <row r="14" spans="1:12" ht="16.5" thickBot="1" x14ac:dyDescent="0.3">
      <c r="A14" s="216" t="s">
        <v>190</v>
      </c>
      <c r="B14" s="325" t="s">
        <v>191</v>
      </c>
      <c r="C14" s="326"/>
      <c r="D14" s="213"/>
      <c r="E14" s="218">
        <f>SUM(Plan2!D133)</f>
        <v>3719.4416946666443</v>
      </c>
      <c r="F14" s="221">
        <v>1</v>
      </c>
      <c r="G14" s="219">
        <f t="shared" si="0"/>
        <v>3719.4416946666443</v>
      </c>
      <c r="H14" s="56">
        <f t="shared" si="1"/>
        <v>44633.300335999731</v>
      </c>
    </row>
    <row r="15" spans="1:12" ht="5.25" hidden="1" customHeight="1" thickBot="1" x14ac:dyDescent="0.3">
      <c r="A15" s="214"/>
      <c r="B15" s="307"/>
      <c r="C15" s="308"/>
      <c r="D15" s="2"/>
      <c r="E15" s="91"/>
      <c r="F15" s="222"/>
      <c r="G15" s="55"/>
      <c r="H15" s="56"/>
    </row>
    <row r="16" spans="1:12" ht="1.5" hidden="1" customHeight="1" thickBot="1" x14ac:dyDescent="0.3">
      <c r="A16" s="53"/>
      <c r="B16" s="309"/>
      <c r="C16" s="310"/>
      <c r="D16" s="2"/>
      <c r="E16" s="91"/>
      <c r="F16" s="46"/>
      <c r="G16" s="55"/>
      <c r="H16" s="56"/>
      <c r="L16" s="210" t="s">
        <v>241</v>
      </c>
    </row>
    <row r="17" spans="1:9" ht="15.75" hidden="1" thickBot="1" x14ac:dyDescent="0.3">
      <c r="A17" s="53"/>
      <c r="B17" s="309"/>
      <c r="C17" s="310"/>
      <c r="D17" s="2"/>
      <c r="E17" s="91"/>
      <c r="F17" s="46"/>
      <c r="G17" s="55"/>
      <c r="H17" s="56"/>
    </row>
    <row r="18" spans="1:9" ht="15.75" hidden="1" thickBot="1" x14ac:dyDescent="0.3">
      <c r="A18" s="53"/>
      <c r="B18" s="309"/>
      <c r="C18" s="310"/>
      <c r="D18" s="2"/>
      <c r="E18" s="91"/>
      <c r="F18" s="46"/>
      <c r="G18" s="55"/>
      <c r="H18" s="56"/>
    </row>
    <row r="19" spans="1:9" ht="15.75" hidden="1" thickBot="1" x14ac:dyDescent="0.3">
      <c r="A19" s="53"/>
      <c r="B19" s="309"/>
      <c r="C19" s="310"/>
      <c r="D19" s="2"/>
      <c r="E19" s="91"/>
      <c r="F19" s="46"/>
      <c r="G19" s="55"/>
      <c r="H19" s="56"/>
    </row>
    <row r="20" spans="1:9" ht="15.75" thickBot="1" x14ac:dyDescent="0.3">
      <c r="A20" s="53"/>
      <c r="B20" s="309"/>
      <c r="C20" s="310"/>
      <c r="D20" s="2"/>
      <c r="E20" s="91"/>
      <c r="F20" s="46"/>
      <c r="G20" s="55"/>
      <c r="H20" s="56"/>
    </row>
    <row r="21" spans="1:9" ht="15.75" thickBot="1" x14ac:dyDescent="0.3">
      <c r="A21" s="53"/>
      <c r="B21" s="309"/>
      <c r="C21" s="310"/>
      <c r="D21" s="3"/>
      <c r="E21" s="91"/>
      <c r="F21" s="46"/>
      <c r="G21" s="55"/>
      <c r="H21" s="56"/>
    </row>
    <row r="22" spans="1:9" ht="15.75" thickBot="1" x14ac:dyDescent="0.3">
      <c r="A22" s="53"/>
      <c r="B22" s="309"/>
      <c r="C22" s="310"/>
      <c r="D22" s="3"/>
      <c r="E22" s="91"/>
      <c r="F22" s="46"/>
      <c r="G22" s="55"/>
      <c r="H22" s="56"/>
    </row>
    <row r="23" spans="1:9" ht="39" thickBot="1" x14ac:dyDescent="0.3">
      <c r="A23" s="51"/>
      <c r="B23" s="311"/>
      <c r="C23" s="312"/>
      <c r="D23" s="49"/>
      <c r="E23" s="49"/>
      <c r="F23" s="89" t="s">
        <v>177</v>
      </c>
      <c r="G23" s="90">
        <f>SUM(G10:G22)</f>
        <v>40250.000346073168</v>
      </c>
      <c r="H23" s="49"/>
    </row>
    <row r="24" spans="1:9" ht="15.75" thickBot="1" x14ac:dyDescent="0.3">
      <c r="A24" s="313" t="s">
        <v>158</v>
      </c>
      <c r="B24" s="314"/>
      <c r="C24" s="314"/>
      <c r="D24" s="314"/>
      <c r="E24" s="314"/>
      <c r="F24" s="314"/>
      <c r="G24" s="315"/>
      <c r="H24" s="90">
        <f>SUM(H10:H23)+I10</f>
        <v>483000.00415287813</v>
      </c>
    </row>
    <row r="25" spans="1:9" ht="15.75" thickBot="1" x14ac:dyDescent="0.3">
      <c r="A25" s="316" t="s">
        <v>178</v>
      </c>
      <c r="B25" s="317"/>
      <c r="C25" s="317"/>
      <c r="D25" s="317"/>
      <c r="E25" s="317"/>
      <c r="F25" s="317"/>
      <c r="G25" s="317"/>
      <c r="H25" s="318"/>
    </row>
    <row r="26" spans="1:9" ht="15.75" thickBot="1" x14ac:dyDescent="0.3">
      <c r="A26" s="52"/>
      <c r="B26" s="304" t="s">
        <v>145</v>
      </c>
      <c r="C26" s="305"/>
      <c r="D26" s="305"/>
      <c r="E26" s="305"/>
      <c r="F26" s="306"/>
      <c r="G26" s="304" t="s">
        <v>23</v>
      </c>
      <c r="H26" s="306"/>
    </row>
    <row r="27" spans="1:9" ht="15.75" thickBot="1" x14ac:dyDescent="0.3">
      <c r="A27" s="52"/>
      <c r="B27" s="299" t="s">
        <v>179</v>
      </c>
      <c r="C27" s="300"/>
      <c r="D27" s="300"/>
      <c r="E27" s="300"/>
      <c r="F27" s="301"/>
      <c r="G27" s="302">
        <f>SUM(H24/E6)</f>
        <v>16.636906381162134</v>
      </c>
      <c r="H27" s="303"/>
    </row>
    <row r="28" spans="1:9" ht="15.75" thickBot="1" x14ac:dyDescent="0.3">
      <c r="A28" s="52"/>
      <c r="B28" s="299" t="s">
        <v>180</v>
      </c>
      <c r="C28" s="300"/>
      <c r="D28" s="300"/>
      <c r="E28" s="300"/>
      <c r="F28" s="301"/>
      <c r="G28" s="302">
        <f>SUM(G23)</f>
        <v>40250.000346073168</v>
      </c>
      <c r="H28" s="303"/>
    </row>
    <row r="29" spans="1:9" ht="15.75" thickBot="1" x14ac:dyDescent="0.3">
      <c r="A29" s="52"/>
      <c r="B29" s="299" t="s">
        <v>181</v>
      </c>
      <c r="C29" s="300"/>
      <c r="D29" s="300"/>
      <c r="E29" s="300"/>
      <c r="F29" s="301"/>
      <c r="G29" s="302">
        <f>SUM(H24)</f>
        <v>483000.00415287813</v>
      </c>
      <c r="H29" s="303"/>
      <c r="I29" s="211"/>
    </row>
    <row r="30" spans="1:9" ht="15.75" thickBot="1" x14ac:dyDescent="0.3">
      <c r="A30" s="48"/>
      <c r="B30" s="48"/>
      <c r="C30" s="48"/>
      <c r="D30" s="48"/>
      <c r="E30" s="48"/>
      <c r="F30" s="48"/>
      <c r="G30" s="48"/>
      <c r="H30" s="48"/>
      <c r="I30" s="211"/>
    </row>
    <row r="31" spans="1:9" x14ac:dyDescent="0.25">
      <c r="I31" s="211"/>
    </row>
  </sheetData>
  <mergeCells count="31">
    <mergeCell ref="A3:H3"/>
    <mergeCell ref="A4:H4"/>
    <mergeCell ref="B14:C14"/>
    <mergeCell ref="A5:B5"/>
    <mergeCell ref="A6:B6"/>
    <mergeCell ref="A7:H7"/>
    <mergeCell ref="A8:C8"/>
    <mergeCell ref="A9:C9"/>
    <mergeCell ref="B10:C10"/>
    <mergeCell ref="B11:C11"/>
    <mergeCell ref="B12:C12"/>
    <mergeCell ref="B13:C13"/>
    <mergeCell ref="B26:F26"/>
    <mergeCell ref="G26:H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G24"/>
    <mergeCell ref="A25:H25"/>
    <mergeCell ref="B27:F27"/>
    <mergeCell ref="G27:H27"/>
    <mergeCell ref="B28:F28"/>
    <mergeCell ref="G28:H28"/>
    <mergeCell ref="B29:F29"/>
    <mergeCell ref="G29:H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Planilha1</vt:lpstr>
      <vt:lpstr>Plan7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Nilséia Ketes</cp:lastModifiedBy>
  <cp:lastPrinted>2020-04-10T05:04:17Z</cp:lastPrinted>
  <dcterms:created xsi:type="dcterms:W3CDTF">2020-04-10T02:24:46Z</dcterms:created>
  <dcterms:modified xsi:type="dcterms:W3CDTF">2020-05-26T14:01:46Z</dcterms:modified>
</cp:coreProperties>
</file>